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ENCE\Desktop\AD&amp;D\"/>
    </mc:Choice>
  </mc:AlternateContent>
  <bookViews>
    <workbookView xWindow="0" yWindow="0" windowWidth="23040" windowHeight="9408" tabRatio="458"/>
  </bookViews>
  <sheets>
    <sheet name="EXPLICATIONS" sheetId="9" r:id="rId1"/>
    <sheet name="Feuil1" sheetId="1" r:id="rId2"/>
    <sheet name="Feuil2" sheetId="2" state="hidden" r:id="rId3"/>
    <sheet name="Exp" sheetId="8" state="hidden" r:id="rId4"/>
    <sheet name="Table_Sorts" sheetId="7" state="hidden" r:id="rId5"/>
  </sheets>
  <definedNames>
    <definedName name="maggo1">#REF!</definedName>
    <definedName name="maggo2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64" i="1" l="1"/>
  <c r="X63" i="1"/>
  <c r="X62" i="1"/>
  <c r="M64" i="1"/>
  <c r="M62" i="1"/>
  <c r="S40" i="1" l="1"/>
  <c r="S38" i="1"/>
  <c r="S36" i="1"/>
  <c r="S34" i="1"/>
  <c r="S32" i="1"/>
  <c r="S30" i="1"/>
  <c r="S28" i="1"/>
  <c r="S26" i="1"/>
  <c r="AL54" i="1" l="1"/>
  <c r="AE61" i="1" l="1"/>
  <c r="AD53" i="1" l="1"/>
  <c r="Y53" i="1"/>
  <c r="S53" i="1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8" i="8"/>
  <c r="N7" i="8"/>
  <c r="K3" i="7" l="1"/>
  <c r="K1" i="7"/>
  <c r="AH45" i="1"/>
  <c r="CL4" i="1" l="1"/>
  <c r="BX4" i="1"/>
  <c r="CE4" i="1"/>
  <c r="T55" i="1"/>
  <c r="S46" i="1"/>
  <c r="AB46" i="1" s="1"/>
  <c r="K67" i="1"/>
  <c r="V66" i="1"/>
  <c r="K66" i="1"/>
  <c r="V62" i="1"/>
  <c r="V61" i="1"/>
  <c r="P67" i="1"/>
  <c r="P66" i="1"/>
  <c r="P64" i="1"/>
  <c r="P63" i="1"/>
  <c r="P62" i="1"/>
  <c r="P61" i="1"/>
  <c r="K64" i="1"/>
  <c r="K63" i="1"/>
  <c r="M63" i="1" s="1"/>
  <c r="AA67" i="1"/>
  <c r="AA66" i="1"/>
  <c r="AA64" i="1"/>
  <c r="AA63" i="1"/>
  <c r="AA62" i="1"/>
  <c r="AA61" i="1"/>
  <c r="M67" i="1" l="1"/>
  <c r="X67" i="1"/>
  <c r="M66" i="1"/>
  <c r="X66" i="1"/>
  <c r="V67" i="1"/>
  <c r="V64" i="1"/>
  <c r="V63" i="1"/>
  <c r="AL22" i="1"/>
  <c r="AL21" i="1"/>
  <c r="AL20" i="1"/>
  <c r="AL19" i="1"/>
  <c r="AL18" i="1"/>
  <c r="AK16" i="1"/>
  <c r="AK15" i="1"/>
  <c r="AK14" i="1"/>
  <c r="AK13" i="1"/>
  <c r="AI54" i="1" l="1"/>
  <c r="J53" i="1"/>
  <c r="J49" i="1"/>
  <c r="J47" i="1"/>
  <c r="O208" i="2"/>
  <c r="N214" i="2" s="1"/>
  <c r="O207" i="2"/>
  <c r="O206" i="2"/>
  <c r="L184" i="2"/>
  <c r="K184" i="2"/>
  <c r="L201" i="2"/>
  <c r="L202" i="2"/>
  <c r="L203" i="2"/>
  <c r="L204" i="2"/>
  <c r="L205" i="2"/>
  <c r="L206" i="2"/>
  <c r="L207" i="2"/>
  <c r="L208" i="2"/>
  <c r="L200" i="2"/>
  <c r="M36" i="1"/>
  <c r="O36" i="1" s="1"/>
  <c r="K38" i="1"/>
  <c r="M38" i="1" s="1"/>
  <c r="O38" i="1" s="1"/>
  <c r="K36" i="1"/>
  <c r="K34" i="1"/>
  <c r="M34" i="1" s="1"/>
  <c r="O34" i="1" s="1"/>
  <c r="K32" i="1"/>
  <c r="M32" i="1" s="1"/>
  <c r="O32" i="1" s="1"/>
  <c r="K30" i="1"/>
  <c r="M30" i="1" s="1"/>
  <c r="O30" i="1" s="1"/>
  <c r="K28" i="1"/>
  <c r="M28" i="1" s="1"/>
  <c r="O28" i="1" s="1"/>
  <c r="K26" i="1"/>
  <c r="M26" i="1" s="1"/>
  <c r="O26" i="1" s="1"/>
  <c r="P217" i="2" l="1"/>
  <c r="N216" i="2"/>
  <c r="P214" i="2"/>
  <c r="N217" i="2"/>
  <c r="P216" i="2"/>
  <c r="L51" i="1"/>
  <c r="L47" i="1"/>
  <c r="L55" i="1"/>
  <c r="L53" i="1"/>
  <c r="J55" i="1"/>
  <c r="J51" i="1"/>
  <c r="L49" i="1"/>
  <c r="P183" i="2"/>
  <c r="U34" i="1"/>
  <c r="U32" i="1"/>
  <c r="U30" i="1"/>
  <c r="U28" i="1"/>
  <c r="U26" i="1"/>
  <c r="W40" i="1"/>
  <c r="Y40" i="1" s="1"/>
  <c r="W38" i="1"/>
  <c r="Y38" i="1" s="1"/>
  <c r="W36" i="1"/>
  <c r="Y36" i="1" s="1"/>
  <c r="W34" i="1"/>
  <c r="W32" i="1"/>
  <c r="W30" i="1"/>
  <c r="W28" i="1"/>
  <c r="W26" i="1"/>
  <c r="U21" i="1"/>
  <c r="O21" i="1"/>
  <c r="I21" i="1"/>
  <c r="AB19" i="1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62" i="2"/>
  <c r="T19" i="1"/>
  <c r="N19" i="1"/>
  <c r="I19" i="1"/>
  <c r="S48" i="1" s="1"/>
  <c r="Z17" i="1"/>
  <c r="P17" i="1"/>
  <c r="H17" i="1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20" i="2"/>
  <c r="T15" i="1"/>
  <c r="U16" i="1"/>
  <c r="T16" i="1"/>
  <c r="U15" i="1"/>
  <c r="P16" i="1"/>
  <c r="BQ4" i="1" s="1"/>
  <c r="O16" i="1"/>
  <c r="BI4" i="1" s="1"/>
  <c r="N16" i="1"/>
  <c r="BB4" i="1" s="1"/>
  <c r="M16" i="1"/>
  <c r="AU4" i="1" s="1"/>
  <c r="Y15" i="1"/>
  <c r="H56" i="1" s="1"/>
  <c r="H15" i="1"/>
  <c r="W13" i="1"/>
  <c r="R13" i="1"/>
  <c r="M13" i="1"/>
  <c r="H13" i="1"/>
  <c r="I67" i="1" l="1"/>
  <c r="I66" i="1"/>
  <c r="F55" i="1"/>
  <c r="N55" i="1" s="1"/>
  <c r="F51" i="1"/>
  <c r="N51" i="1" s="1"/>
  <c r="F47" i="1"/>
  <c r="N47" i="1" s="1"/>
  <c r="F53" i="1"/>
  <c r="N53" i="1" s="1"/>
  <c r="F49" i="1"/>
  <c r="N49" i="1" s="1"/>
  <c r="C41" i="1"/>
  <c r="M41" i="1" s="1"/>
  <c r="I41" i="1" s="1"/>
  <c r="H52" i="1"/>
  <c r="H54" i="1"/>
  <c r="H48" i="1"/>
  <c r="H50" i="1"/>
  <c r="Y30" i="1"/>
  <c r="Y34" i="1"/>
  <c r="Y28" i="1"/>
  <c r="Y32" i="1"/>
  <c r="Y26" i="1"/>
  <c r="C12" i="1"/>
  <c r="H11" i="1" s="1"/>
  <c r="BM4" i="2"/>
  <c r="BI18" i="2"/>
  <c r="BI17" i="2"/>
  <c r="BI16" i="2"/>
  <c r="BI15" i="2"/>
  <c r="BI14" i="2"/>
  <c r="BI13" i="2"/>
  <c r="BI12" i="2"/>
  <c r="BI11" i="2"/>
  <c r="BI10" i="2"/>
  <c r="I61" i="1" l="1"/>
  <c r="M61" i="1" s="1"/>
  <c r="I64" i="1"/>
  <c r="I62" i="1"/>
  <c r="I63" i="1"/>
  <c r="W11" i="1"/>
  <c r="R11" i="1"/>
  <c r="AB11" i="1"/>
  <c r="M11" i="1"/>
  <c r="BM10" i="2"/>
  <c r="Y5" i="1" s="1"/>
  <c r="T64" i="1" l="1"/>
  <c r="T62" i="1"/>
  <c r="T63" i="1"/>
  <c r="T61" i="1"/>
  <c r="X61" i="1" s="1"/>
</calcChain>
</file>

<file path=xl/sharedStrings.xml><?xml version="1.0" encoding="utf-8"?>
<sst xmlns="http://schemas.openxmlformats.org/spreadsheetml/2006/main" count="2533" uniqueCount="732">
  <si>
    <t>Feuille de personnage</t>
  </si>
  <si>
    <t>Nom du joueur :</t>
  </si>
  <si>
    <t>Date de création :</t>
  </si>
  <si>
    <t>Classe</t>
  </si>
  <si>
    <t>Niveau :</t>
  </si>
  <si>
    <t>Titre :</t>
  </si>
  <si>
    <t>Classe :</t>
  </si>
  <si>
    <t xml:space="preserve">Race : </t>
  </si>
  <si>
    <t xml:space="preserve">Sexe : </t>
  </si>
  <si>
    <t xml:space="preserve">Age : </t>
  </si>
  <si>
    <t>Dieu :</t>
  </si>
  <si>
    <t>Talent acquis :</t>
  </si>
  <si>
    <t>Signe particulier :</t>
  </si>
  <si>
    <t>Couleur de peau :</t>
  </si>
  <si>
    <t>Couleur des yeux :</t>
  </si>
  <si>
    <t>Couleur des cheveux :</t>
  </si>
  <si>
    <t>Taille/Poids :</t>
  </si>
  <si>
    <t>FOR</t>
  </si>
  <si>
    <t>INT</t>
  </si>
  <si>
    <t>SAG</t>
  </si>
  <si>
    <t>DEX</t>
  </si>
  <si>
    <t>CON</t>
  </si>
  <si>
    <t>CHA</t>
  </si>
  <si>
    <t>Toucher</t>
  </si>
  <si>
    <t>Dégats</t>
  </si>
  <si>
    <t>Ajust</t>
  </si>
  <si>
    <t>Poids</t>
  </si>
  <si>
    <t>Ouvert</t>
  </si>
  <si>
    <t>portes</t>
  </si>
  <si>
    <t>Torsion</t>
  </si>
  <si>
    <t>Barreaux</t>
  </si>
  <si>
    <t>APTITUDES</t>
  </si>
  <si>
    <t>Race</t>
  </si>
  <si>
    <t>Infra-vision :</t>
  </si>
  <si>
    <t>Detect pass secret :</t>
  </si>
  <si>
    <t>Résistance :</t>
  </si>
  <si>
    <t>Att par surprise :</t>
  </si>
  <si>
    <t>Charme/Know legend :</t>
  </si>
  <si>
    <t>Vade retro :</t>
  </si>
  <si>
    <t xml:space="preserve">Assassinat : </t>
  </si>
  <si>
    <t xml:space="preserve">Detect magic : </t>
  </si>
  <si>
    <t>Bonus Magie :</t>
  </si>
  <si>
    <t>Type</t>
  </si>
  <si>
    <t>Description</t>
  </si>
  <si>
    <t>Bonus</t>
  </si>
  <si>
    <t>Talents de voleur</t>
  </si>
  <si>
    <t>Dext</t>
  </si>
  <si>
    <t>Objets Magiques</t>
  </si>
  <si>
    <t>Armure</t>
  </si>
  <si>
    <t>Bouclier</t>
  </si>
  <si>
    <t>Anneau</t>
  </si>
  <si>
    <t>Bracelet</t>
  </si>
  <si>
    <t>Cape</t>
  </si>
  <si>
    <t>Autre</t>
  </si>
  <si>
    <t>DEXT</t>
  </si>
  <si>
    <t>CA</t>
  </si>
  <si>
    <t>Dos</t>
  </si>
  <si>
    <t>Magie</t>
  </si>
  <si>
    <t>JP</t>
  </si>
  <si>
    <t>Pick pocket</t>
  </si>
  <si>
    <t>Crochetage</t>
  </si>
  <si>
    <t>Ecoute aux portes</t>
  </si>
  <si>
    <t>Escalade</t>
  </si>
  <si>
    <t>Jets de Protection</t>
  </si>
  <si>
    <t>BASE</t>
  </si>
  <si>
    <t>CHAR</t>
  </si>
  <si>
    <t>RACE</t>
  </si>
  <si>
    <t>MAGIE</t>
  </si>
  <si>
    <t>TOTAL</t>
  </si>
  <si>
    <t>Paralysie/Poison</t>
  </si>
  <si>
    <t>Mort magique</t>
  </si>
  <si>
    <t>Pétrification</t>
  </si>
  <si>
    <t>Polymorphose</t>
  </si>
  <si>
    <t>Baguette</t>
  </si>
  <si>
    <t>Baton magique</t>
  </si>
  <si>
    <t>Souffle</t>
  </si>
  <si>
    <t>Sortilèges</t>
  </si>
  <si>
    <t>Points de Vie</t>
  </si>
  <si>
    <t>Dés à  :</t>
  </si>
  <si>
    <t>Faces</t>
  </si>
  <si>
    <t>Vitesse</t>
  </si>
  <si>
    <t>Pièces d'Or</t>
  </si>
  <si>
    <t>BACKSTABB</t>
  </si>
  <si>
    <t xml:space="preserve">XP MIN : </t>
  </si>
  <si>
    <t>XP MAX :</t>
  </si>
  <si>
    <t xml:space="preserve">DIFF : </t>
  </si>
  <si>
    <t>TABLEAU DES ARMES</t>
  </si>
  <si>
    <t>TOUCHER</t>
  </si>
  <si>
    <t>DOMMAGES</t>
  </si>
  <si>
    <t>TYPE</t>
  </si>
  <si>
    <t>AJUST</t>
  </si>
  <si>
    <t>Type de dés</t>
  </si>
  <si>
    <t>CADENCE</t>
  </si>
  <si>
    <t>NOTES</t>
  </si>
  <si>
    <t>Coprs à corps</t>
  </si>
  <si>
    <t>Jets</t>
  </si>
  <si>
    <t>Lang</t>
  </si>
  <si>
    <t>Add</t>
  </si>
  <si>
    <t>Know</t>
  </si>
  <si>
    <t>Spells</t>
  </si>
  <si>
    <t>Sorts</t>
  </si>
  <si>
    <t>Niveau</t>
  </si>
  <si>
    <t>Sort</t>
  </si>
  <si>
    <t>% Echec</t>
  </si>
  <si>
    <t>aux sorts</t>
  </si>
  <si>
    <t>Jp/Sorts</t>
  </si>
  <si>
    <t>Surprise</t>
  </si>
  <si>
    <t>Ajustement</t>
  </si>
  <si>
    <t>Toucher Projectiles</t>
  </si>
  <si>
    <t>Ajustement Classe d'Armure</t>
  </si>
  <si>
    <t>Jp / Baguettes et Souffle</t>
  </si>
  <si>
    <t>Points de vie</t>
  </si>
  <si>
    <t>Choc</t>
  </si>
  <si>
    <t>Metab</t>
  </si>
  <si>
    <t xml:space="preserve">% de </t>
  </si>
  <si>
    <t>Resurrection</t>
  </si>
  <si>
    <t>Ajust JP</t>
  </si>
  <si>
    <t>Potion / Pétrification</t>
  </si>
  <si>
    <t>Nbr Max</t>
  </si>
  <si>
    <t>Suivants</t>
  </si>
  <si>
    <t>Loyauté</t>
  </si>
  <si>
    <t xml:space="preserve">Ajustement </t>
  </si>
  <si>
    <t>Réactions</t>
  </si>
  <si>
    <t>Druide</t>
  </si>
  <si>
    <t>Guerrier</t>
  </si>
  <si>
    <t>CLERC</t>
  </si>
  <si>
    <t>DRUIDE</t>
  </si>
  <si>
    <t>GUERRIER</t>
  </si>
  <si>
    <t>PALADIN</t>
  </si>
  <si>
    <t>RANGER</t>
  </si>
  <si>
    <t>MAGICIEN</t>
  </si>
  <si>
    <t>ILLUSIONISTE</t>
  </si>
  <si>
    <t>VOLEUR</t>
  </si>
  <si>
    <t>ASSASSIN</t>
  </si>
  <si>
    <t>HUMAIN</t>
  </si>
  <si>
    <t>ELFE</t>
  </si>
  <si>
    <t>NAIN</t>
  </si>
  <si>
    <t>DEMI-ELFE</t>
  </si>
  <si>
    <t>GNOME</t>
  </si>
  <si>
    <t>PETITE-GENS</t>
  </si>
  <si>
    <t>DEMI-ORC</t>
  </si>
  <si>
    <t>Vétéran</t>
  </si>
  <si>
    <t>Maitre d'armes</t>
  </si>
  <si>
    <t>Heros</t>
  </si>
  <si>
    <t>Spadassin</t>
  </si>
  <si>
    <t>Myrmidon</t>
  </si>
  <si>
    <t>Champion</t>
  </si>
  <si>
    <t>Superhéros</t>
  </si>
  <si>
    <t>Seigneur</t>
  </si>
  <si>
    <t>Seigneur 10e</t>
  </si>
  <si>
    <t>Seigneur 11e</t>
  </si>
  <si>
    <t>Seigneur 12e</t>
  </si>
  <si>
    <t>Seigneur 13e</t>
  </si>
  <si>
    <t>Seigneur 14e</t>
  </si>
  <si>
    <t>Seigneur 15e</t>
  </si>
  <si>
    <t>Preux</t>
  </si>
  <si>
    <t>Sentilnelle</t>
  </si>
  <si>
    <t>Protecteur</t>
  </si>
  <si>
    <t>Défenseur</t>
  </si>
  <si>
    <t>Prétorien</t>
  </si>
  <si>
    <t>Gardien</t>
  </si>
  <si>
    <t>Chevalier</t>
  </si>
  <si>
    <t>Justicier</t>
  </si>
  <si>
    <t>Paladin</t>
  </si>
  <si>
    <t>Paladin 10e</t>
  </si>
  <si>
    <t>Paladin 11e</t>
  </si>
  <si>
    <t>Paladin 12e</t>
  </si>
  <si>
    <t>Paladin 13e</t>
  </si>
  <si>
    <t>Paladin 14e</t>
  </si>
  <si>
    <t>Paladin 15e</t>
  </si>
  <si>
    <t>Trappeur</t>
  </si>
  <si>
    <t>Pisteur</t>
  </si>
  <si>
    <t>Eclaireur</t>
  </si>
  <si>
    <t>Chasseur</t>
  </si>
  <si>
    <t>Traqueur</t>
  </si>
  <si>
    <t>Guide</t>
  </si>
  <si>
    <t>Pionnier</t>
  </si>
  <si>
    <t>Ranger</t>
  </si>
  <si>
    <t>Chevalier Ranger</t>
  </si>
  <si>
    <t>Seigneur Ranger</t>
  </si>
  <si>
    <t>Seigneur Ranger 11e</t>
  </si>
  <si>
    <t>Seigneur Ranger 12e</t>
  </si>
  <si>
    <t>Seigneur Ranger 13e</t>
  </si>
  <si>
    <t>Seigneur Ranger 14e</t>
  </si>
  <si>
    <t>Seigneur Ranger 15e</t>
  </si>
  <si>
    <t>Apprenti-Sorcier</t>
  </si>
  <si>
    <t>Envoûteur</t>
  </si>
  <si>
    <t>Invocateur</t>
  </si>
  <si>
    <t>Théurgiste</t>
  </si>
  <si>
    <t>Thaumaturge</t>
  </si>
  <si>
    <t>Magicien</t>
  </si>
  <si>
    <t>Enchanteur</t>
  </si>
  <si>
    <t>Magistère</t>
  </si>
  <si>
    <t>Ensorceleur</t>
  </si>
  <si>
    <t>Nécromancien</t>
  </si>
  <si>
    <t>Sorcier</t>
  </si>
  <si>
    <t>Sorcier 12e</t>
  </si>
  <si>
    <t>Sorcier 13e</t>
  </si>
  <si>
    <t>Sorcier 14e</t>
  </si>
  <si>
    <t>Sorcier 15e</t>
  </si>
  <si>
    <t>Prestidigitateur</t>
  </si>
  <si>
    <t>Manipulateur Néophite</t>
  </si>
  <si>
    <t>Manipulateur</t>
  </si>
  <si>
    <t>Maître Manipulateur</t>
  </si>
  <si>
    <t>Cabaliste</t>
  </si>
  <si>
    <t>Visionnaire</t>
  </si>
  <si>
    <t>Fantasmiste</t>
  </si>
  <si>
    <t>Apparitioniste</t>
  </si>
  <si>
    <t>créateur</t>
  </si>
  <si>
    <t>Illusionniste</t>
  </si>
  <si>
    <t>Illusionniste 11e</t>
  </si>
  <si>
    <t>Illusionniste 12e</t>
  </si>
  <si>
    <t>Illusionniste 13e</t>
  </si>
  <si>
    <t>Illusionniste 14e</t>
  </si>
  <si>
    <t>Illusionniste 15e</t>
  </si>
  <si>
    <t>Vagabond</t>
  </si>
  <si>
    <t>Pied-Feutré</t>
  </si>
  <si>
    <t>Vide-Gousset</t>
  </si>
  <si>
    <t>Cambrioleur</t>
  </si>
  <si>
    <t>Monte en l'air</t>
  </si>
  <si>
    <t>Escroc</t>
  </si>
  <si>
    <t>Truand</t>
  </si>
  <si>
    <t>Faussaire</t>
  </si>
  <si>
    <t>Voleur</t>
  </si>
  <si>
    <t>Maitre Voleur</t>
  </si>
  <si>
    <t>Maitre Voleur 11e</t>
  </si>
  <si>
    <t>Maitre Voleur 12e</t>
  </si>
  <si>
    <t>Maitre Voleur 13e</t>
  </si>
  <si>
    <t>Maitre Voleur 14e</t>
  </si>
  <si>
    <t>Maitre Voleur 15e</t>
  </si>
  <si>
    <t>Bravo</t>
  </si>
  <si>
    <t>Coupe-Jarret</t>
  </si>
  <si>
    <t>Etrangleur</t>
  </si>
  <si>
    <t>Meurtrier</t>
  </si>
  <si>
    <t>Thug</t>
  </si>
  <si>
    <t>Tueur</t>
  </si>
  <si>
    <t>Egorgeur</t>
  </si>
  <si>
    <t>Executeur</t>
  </si>
  <si>
    <t>Assassin</t>
  </si>
  <si>
    <t>Expet Assassin</t>
  </si>
  <si>
    <t>Haut Assassin</t>
  </si>
  <si>
    <t>Chef Assassin</t>
  </si>
  <si>
    <t>Maitre Assassin</t>
  </si>
  <si>
    <t>Maitre de Guilde des Assassins</t>
  </si>
  <si>
    <t>Grand père des Assassins</t>
  </si>
  <si>
    <t>Acolyte</t>
  </si>
  <si>
    <t>Adepte</t>
  </si>
  <si>
    <t>Prêtre</t>
  </si>
  <si>
    <t>Curé</t>
  </si>
  <si>
    <t>Parfait</t>
  </si>
  <si>
    <t>Evêque</t>
  </si>
  <si>
    <t>Lama</t>
  </si>
  <si>
    <t>Patriarche</t>
  </si>
  <si>
    <t>Grand Prêtre</t>
  </si>
  <si>
    <t>Grand Prêtre 10e</t>
  </si>
  <si>
    <t>Grand Prêtre 11e</t>
  </si>
  <si>
    <t>Grand Prêtre 12e</t>
  </si>
  <si>
    <t>Grand Prêtre 13e</t>
  </si>
  <si>
    <t>Grand Prêtre 14e</t>
  </si>
  <si>
    <t>Grand Prêtre 15e</t>
  </si>
  <si>
    <t>Novice</t>
  </si>
  <si>
    <t>Hermine</t>
  </si>
  <si>
    <t>Initié du 1er Cercle</t>
  </si>
  <si>
    <t>Initié du 2ème Cercle</t>
  </si>
  <si>
    <t>Initié du 3ème Cercle</t>
  </si>
  <si>
    <t>Initié du 4ème Cercle</t>
  </si>
  <si>
    <t>Initié du 5ème Cercle</t>
  </si>
  <si>
    <t>Initié du 6ème Cercle</t>
  </si>
  <si>
    <t>Initié du 7ème Cercle</t>
  </si>
  <si>
    <t>Initié du 8ème Cercle</t>
  </si>
  <si>
    <t>Initié du 9ème Cercle</t>
  </si>
  <si>
    <t>Archi Druide</t>
  </si>
  <si>
    <t>Grand Druide</t>
  </si>
  <si>
    <t>Intelligence</t>
  </si>
  <si>
    <t>Langue</t>
  </si>
  <si>
    <t>Min</t>
  </si>
  <si>
    <t>Max</t>
  </si>
  <si>
    <t>Tous</t>
  </si>
  <si>
    <t>Sagesse</t>
  </si>
  <si>
    <t>Know spell</t>
  </si>
  <si>
    <t>jp</t>
  </si>
  <si>
    <t>Dextérité</t>
  </si>
  <si>
    <t>Hit projectile</t>
  </si>
  <si>
    <t>detect piège</t>
  </si>
  <si>
    <t>Silent move</t>
  </si>
  <si>
    <t>Shadow hide</t>
  </si>
  <si>
    <t>Constitution</t>
  </si>
  <si>
    <t>PV</t>
  </si>
  <si>
    <t>Resist trauma</t>
  </si>
  <si>
    <t>Ressurect</t>
  </si>
  <si>
    <t>Charisme</t>
  </si>
  <si>
    <t>Nb Suivant</t>
  </si>
  <si>
    <t>Reaction</t>
  </si>
  <si>
    <t>Force</t>
  </si>
  <si>
    <t>HIT</t>
  </si>
  <si>
    <t>Degats</t>
  </si>
  <si>
    <t>Portes</t>
  </si>
  <si>
    <t>1 - 2</t>
  </si>
  <si>
    <t>1 - 3</t>
  </si>
  <si>
    <t>1 - 4</t>
  </si>
  <si>
    <t>1 - 5</t>
  </si>
  <si>
    <t>Ecoute porte</t>
  </si>
  <si>
    <t>Lecture langages</t>
  </si>
  <si>
    <t>Aucune</t>
  </si>
  <si>
    <t>Armure de cuir</t>
  </si>
  <si>
    <t>Armure de cuir cloutée</t>
  </si>
  <si>
    <t>Lorica</t>
  </si>
  <si>
    <t>Cote de maille</t>
  </si>
  <si>
    <t>Harnois</t>
  </si>
  <si>
    <t>Plate feuilletée</t>
  </si>
  <si>
    <t>Armure de Plate</t>
  </si>
  <si>
    <t>Metal</t>
  </si>
  <si>
    <t>Cuir</t>
  </si>
  <si>
    <t xml:space="preserve">Classe : </t>
  </si>
  <si>
    <t>Const</t>
  </si>
  <si>
    <t xml:space="preserve">    Toucher</t>
  </si>
  <si>
    <t xml:space="preserve">TOTAL : </t>
  </si>
  <si>
    <t>ARMES</t>
  </si>
  <si>
    <t>Baton</t>
  </si>
  <si>
    <t>1D6</t>
  </si>
  <si>
    <t>Cimeterre</t>
  </si>
  <si>
    <t>1D8</t>
  </si>
  <si>
    <t>Couteau de Brèche</t>
  </si>
  <si>
    <t>1D10</t>
  </si>
  <si>
    <t>Dague</t>
  </si>
  <si>
    <t>1D4</t>
  </si>
  <si>
    <t>Epée Batarde</t>
  </si>
  <si>
    <t>1D12 / 2D8</t>
  </si>
  <si>
    <t>Epée Courte</t>
  </si>
  <si>
    <t>Epée Large</t>
  </si>
  <si>
    <t>Epée Longue</t>
  </si>
  <si>
    <t>1D6 + 1</t>
  </si>
  <si>
    <t>1D12</t>
  </si>
  <si>
    <t xml:space="preserve">Etoile du matin </t>
  </si>
  <si>
    <t>Fléau d'Arme</t>
  </si>
  <si>
    <t>2D4</t>
  </si>
  <si>
    <t>Guisarme</t>
  </si>
  <si>
    <t>Hache d'arme</t>
  </si>
  <si>
    <t>Hache de Barbare</t>
  </si>
  <si>
    <t>3D8</t>
  </si>
  <si>
    <t>Hallebarde</t>
  </si>
  <si>
    <t>2D6</t>
  </si>
  <si>
    <t>Marteau de Lucerne</t>
  </si>
  <si>
    <t>Masse d'Arme</t>
  </si>
  <si>
    <t>Trident</t>
  </si>
  <si>
    <t>3D4</t>
  </si>
  <si>
    <t>ARMES DE JET</t>
  </si>
  <si>
    <t>Arc</t>
  </si>
  <si>
    <t>Arbalette</t>
  </si>
  <si>
    <t>Flechette</t>
  </si>
  <si>
    <t>Fronde</t>
  </si>
  <si>
    <t>Hache de jet</t>
  </si>
  <si>
    <t>Javelot</t>
  </si>
  <si>
    <t>1D4 - 2</t>
  </si>
  <si>
    <t>Epée Espadon</t>
  </si>
  <si>
    <t>3D6</t>
  </si>
  <si>
    <t>Fouet</t>
  </si>
  <si>
    <t>degats</t>
  </si>
  <si>
    <t>cadence</t>
  </si>
  <si>
    <t>2 / Round</t>
  </si>
  <si>
    <t>1 / Round</t>
  </si>
  <si>
    <t>3 / Round</t>
  </si>
  <si>
    <t>NON</t>
  </si>
  <si>
    <t>20M</t>
  </si>
  <si>
    <t xml:space="preserve">1 (ou3) sur 1D6 </t>
  </si>
  <si>
    <t>Charme 90%</t>
  </si>
  <si>
    <t>1-2 sur 1D6</t>
  </si>
  <si>
    <t>Charme 30%</t>
  </si>
  <si>
    <t>1 sur 1D6</t>
  </si>
  <si>
    <t>1 à 4 sur 1D6</t>
  </si>
  <si>
    <t>1 à 3 sur 1D6</t>
  </si>
  <si>
    <t>OUI</t>
  </si>
  <si>
    <t>Aucun</t>
  </si>
  <si>
    <t>niv</t>
  </si>
  <si>
    <t>Nom</t>
  </si>
  <si>
    <t>10e</t>
  </si>
  <si>
    <t>11e</t>
  </si>
  <si>
    <t>12e</t>
  </si>
  <si>
    <t>13e</t>
  </si>
  <si>
    <t>14e</t>
  </si>
  <si>
    <t>15e</t>
  </si>
  <si>
    <t xml:space="preserve">Seigneur </t>
  </si>
  <si>
    <t>Seigneur  11e</t>
  </si>
  <si>
    <t>Seigneur  12e</t>
  </si>
  <si>
    <t>Seigneur  13e</t>
  </si>
  <si>
    <t>Seigneur  14e</t>
  </si>
  <si>
    <t>Seigneur  15e</t>
  </si>
  <si>
    <t xml:space="preserve">Maitre </t>
  </si>
  <si>
    <t>Maitre  11e</t>
  </si>
  <si>
    <t>Maitre  12e</t>
  </si>
  <si>
    <t>Maitre  13e</t>
  </si>
  <si>
    <t>Maitre  14e</t>
  </si>
  <si>
    <t>Maitre  15e</t>
  </si>
  <si>
    <t xml:space="preserve">Expet </t>
  </si>
  <si>
    <t xml:space="preserve">Haut </t>
  </si>
  <si>
    <t xml:space="preserve">Chef </t>
  </si>
  <si>
    <t>N°</t>
  </si>
  <si>
    <t>N° de ligne à rechercher</t>
  </si>
  <si>
    <t>2</t>
  </si>
  <si>
    <t>Pick Pocket</t>
  </si>
  <si>
    <t>Lecture des Langages</t>
  </si>
  <si>
    <t>Repérage et 
Désamorçage</t>
  </si>
  <si>
    <t>Déplacement
silencieux</t>
  </si>
  <si>
    <t>Dissimulation 
dans l'ombre</t>
  </si>
  <si>
    <t>Bouclier bois</t>
  </si>
  <si>
    <t>Bouclier cuir</t>
  </si>
  <si>
    <t>Bouclier métal</t>
  </si>
  <si>
    <t>Réel</t>
  </si>
  <si>
    <t>Bracelet de protection -1</t>
  </si>
  <si>
    <t>Bracelet de protection -2</t>
  </si>
  <si>
    <t>Bracelet de protection -3</t>
  </si>
  <si>
    <t>Bracelet de protection -4</t>
  </si>
  <si>
    <t>Bracelet de protection -5</t>
  </si>
  <si>
    <t>Anneau de protection -1</t>
  </si>
  <si>
    <t>Anneau de protection -2</t>
  </si>
  <si>
    <t>Anneau de protection -3</t>
  </si>
  <si>
    <t>Anneau de protection -4</t>
  </si>
  <si>
    <t>Anneau de protection -5</t>
  </si>
  <si>
    <t>Cape de protection -1</t>
  </si>
  <si>
    <t>Cape de protection -2</t>
  </si>
  <si>
    <t>Cape de protection -3</t>
  </si>
  <si>
    <t>Cape de protection -4</t>
  </si>
  <si>
    <t>Cape de protection -5</t>
  </si>
  <si>
    <t>m</t>
  </si>
  <si>
    <t>Objet</t>
  </si>
  <si>
    <t>Pas de bracelet</t>
  </si>
  <si>
    <t>Pas d'anneau</t>
  </si>
  <si>
    <t>Pas de cape</t>
  </si>
  <si>
    <t>Robe</t>
  </si>
  <si>
    <t>Tissu</t>
  </si>
  <si>
    <t>Armure  -1</t>
  </si>
  <si>
    <t>Armure  -2</t>
  </si>
  <si>
    <t>Armure  -3</t>
  </si>
  <si>
    <t>Armure  -4</t>
  </si>
  <si>
    <t>Armure  -5</t>
  </si>
  <si>
    <t>Arme  -1</t>
  </si>
  <si>
    <t>Arme  -2</t>
  </si>
  <si>
    <t>Arme  -3</t>
  </si>
  <si>
    <t>Arme  -4</t>
  </si>
  <si>
    <t>Arme  -5</t>
  </si>
  <si>
    <t>Objet Magique  -1</t>
  </si>
  <si>
    <t>Objet Magique  -2</t>
  </si>
  <si>
    <t>Objet Magique  -3</t>
  </si>
  <si>
    <t>Objet Magique  -4</t>
  </si>
  <si>
    <t>Objet Magique  -5</t>
  </si>
  <si>
    <t>Bouclier -2</t>
  </si>
  <si>
    <t>Bouclier -3</t>
  </si>
  <si>
    <t>Bouclier -4</t>
  </si>
  <si>
    <t>Bouclier -5</t>
  </si>
  <si>
    <t>Protect</t>
  </si>
  <si>
    <t>FACE</t>
  </si>
  <si>
    <t>Paralysie/Potions</t>
  </si>
  <si>
    <t>Petrification</t>
  </si>
  <si>
    <t>baguette</t>
  </si>
  <si>
    <t>souffle</t>
  </si>
  <si>
    <t>sort</t>
  </si>
  <si>
    <t>N°ligne JP</t>
  </si>
  <si>
    <t>Valeur</t>
  </si>
  <si>
    <t>Nain</t>
  </si>
  <si>
    <t>X2</t>
  </si>
  <si>
    <t>backstabb</t>
  </si>
  <si>
    <t>lvl</t>
  </si>
  <si>
    <t>X3</t>
  </si>
  <si>
    <t>X4</t>
  </si>
  <si>
    <t>X5</t>
  </si>
  <si>
    <t>Cadence</t>
  </si>
  <si>
    <t>Magic CONST</t>
  </si>
  <si>
    <t>JP -2</t>
  </si>
  <si>
    <t>Baton +1</t>
  </si>
  <si>
    <t>Cimeterre +1</t>
  </si>
  <si>
    <t>Dague +1</t>
  </si>
  <si>
    <t>Epée Batarde +1</t>
  </si>
  <si>
    <t>Epée Courte +1</t>
  </si>
  <si>
    <t>Epée Espadon +3</t>
  </si>
  <si>
    <t>Epée Longue +1</t>
  </si>
  <si>
    <t>Hache d'arme +1</t>
  </si>
  <si>
    <t>Masse d'Arme +1</t>
  </si>
  <si>
    <t>Baton +2</t>
  </si>
  <si>
    <t>Baton +3</t>
  </si>
  <si>
    <t>Baton +4</t>
  </si>
  <si>
    <t>Baton +5</t>
  </si>
  <si>
    <t>Cimeterre +3</t>
  </si>
  <si>
    <t>Cimeterre +2</t>
  </si>
  <si>
    <t>Cimeterre +4</t>
  </si>
  <si>
    <t>Cimeterre +5</t>
  </si>
  <si>
    <t>Dague +2</t>
  </si>
  <si>
    <t>Dague +3</t>
  </si>
  <si>
    <t>Dague +4</t>
  </si>
  <si>
    <t>Dague +5</t>
  </si>
  <si>
    <t>Epée Batarde +2</t>
  </si>
  <si>
    <t>Epée Batarde +3</t>
  </si>
  <si>
    <t>Epée Batarde +4</t>
  </si>
  <si>
    <t>Epée Batarde +5</t>
  </si>
  <si>
    <t>Epée Courte +2</t>
  </si>
  <si>
    <t>Epée Courte +3</t>
  </si>
  <si>
    <t>Epée Courte +4</t>
  </si>
  <si>
    <t>Epée Courte +5</t>
  </si>
  <si>
    <t>Epée Espadon +1</t>
  </si>
  <si>
    <t>Epée Espadon +2</t>
  </si>
  <si>
    <t>Epée Espadon +4</t>
  </si>
  <si>
    <t>Epée Espadon +5</t>
  </si>
  <si>
    <t>Epée Longue +2</t>
  </si>
  <si>
    <t>Epée Longue +3</t>
  </si>
  <si>
    <t>Epée Longue +4</t>
  </si>
  <si>
    <t>Epée Longue +5</t>
  </si>
  <si>
    <t>Fléau d'Arme +1</t>
  </si>
  <si>
    <t>Fléau d'Arme +2</t>
  </si>
  <si>
    <t>Fléau d'Arme +3</t>
  </si>
  <si>
    <t>Fléau d'Arme +4</t>
  </si>
  <si>
    <t>Fléau d'Arme +5</t>
  </si>
  <si>
    <t>Hache d'arme +2</t>
  </si>
  <si>
    <t>Hache d'arme +3</t>
  </si>
  <si>
    <t>Hache d'arme +4</t>
  </si>
  <si>
    <t>Hache d'arme +5</t>
  </si>
  <si>
    <t>Hache de Barbare +1</t>
  </si>
  <si>
    <t>Hache de Barbare +2</t>
  </si>
  <si>
    <t>Hache de Barbare +3</t>
  </si>
  <si>
    <t>Hache de Barbare +4</t>
  </si>
  <si>
    <t>Hache de Barbare +5</t>
  </si>
  <si>
    <t>Marteau de Lucerne +1</t>
  </si>
  <si>
    <t>Marteau de Lucerne +2</t>
  </si>
  <si>
    <t>Marteau de Lucerne +3</t>
  </si>
  <si>
    <t>Marteau de Lucerne +4</t>
  </si>
  <si>
    <t>Marteau de Lucerne +5</t>
  </si>
  <si>
    <t>Masse d'Arme +2</t>
  </si>
  <si>
    <t>Masse d'Arme +3</t>
  </si>
  <si>
    <t>Masse d'Arme +4</t>
  </si>
  <si>
    <t>Masse d'Arme +5</t>
  </si>
  <si>
    <t>Arc +1</t>
  </si>
  <si>
    <t>Arc +2</t>
  </si>
  <si>
    <t>Arc +3</t>
  </si>
  <si>
    <t>Arc +4</t>
  </si>
  <si>
    <t>Arc +5</t>
  </si>
  <si>
    <t>Arbalette +1</t>
  </si>
  <si>
    <t>Arbalette +2</t>
  </si>
  <si>
    <t>Arbalette +3</t>
  </si>
  <si>
    <t>Arbalette +4</t>
  </si>
  <si>
    <t>Arbalette +5</t>
  </si>
  <si>
    <t>Hache de jet +1</t>
  </si>
  <si>
    <t>Hache de jet +2</t>
  </si>
  <si>
    <t>Hache de jet +3</t>
  </si>
  <si>
    <t>Hache de jet +4</t>
  </si>
  <si>
    <t>Hache de jet +5</t>
  </si>
  <si>
    <t>Marteau de Lancer</t>
  </si>
  <si>
    <t>Marteau de Lancer +1</t>
  </si>
  <si>
    <t>Marteau de Lancer +2</t>
  </si>
  <si>
    <t>Marteau de Lancer +3</t>
  </si>
  <si>
    <t>Marteau de Lancer +4</t>
  </si>
  <si>
    <t>Marteau de Lancer +5</t>
  </si>
  <si>
    <t>mag</t>
  </si>
  <si>
    <t>bonus</t>
  </si>
  <si>
    <t>Dés de vie</t>
  </si>
  <si>
    <t>sag</t>
  </si>
  <si>
    <t>for</t>
  </si>
  <si>
    <t>sag + char</t>
  </si>
  <si>
    <t>for + sag</t>
  </si>
  <si>
    <t>for + int + sag</t>
  </si>
  <si>
    <t>int</t>
  </si>
  <si>
    <t>dext</t>
  </si>
  <si>
    <t>no</t>
  </si>
  <si>
    <t>Bonus 10% :</t>
  </si>
  <si>
    <t>ch</t>
  </si>
  <si>
    <t>SAGESSE &gt; 15</t>
  </si>
  <si>
    <t>SAG/CHAR &gt; 15</t>
  </si>
  <si>
    <t>FORCE &gt; 15</t>
  </si>
  <si>
    <t>FOR/SAG &gt;15</t>
  </si>
  <si>
    <t>FOR/INT/SAG &gt; 15</t>
  </si>
  <si>
    <t>INTEL &gt; 15</t>
  </si>
  <si>
    <t>DEXT &gt; 15</t>
  </si>
  <si>
    <t>POSSESSIONS &amp; EQUIPEMENT</t>
  </si>
  <si>
    <t>ILLUSIONNISTE</t>
  </si>
  <si>
    <t>PORTEE</t>
  </si>
  <si>
    <t>DUREE</t>
  </si>
  <si>
    <t>Clerc</t>
  </si>
  <si>
    <t>Encombrement</t>
  </si>
  <si>
    <t>mvt</t>
  </si>
  <si>
    <t>armure</t>
  </si>
  <si>
    <t>dé 100</t>
  </si>
  <si>
    <t>Talent</t>
  </si>
  <si>
    <t>Armurier</t>
  </si>
  <si>
    <t>Bijoutier</t>
  </si>
  <si>
    <t>Exportateur</t>
  </si>
  <si>
    <t>Constructeur de navires</t>
  </si>
  <si>
    <t>Ebéniste/Sclupteur</t>
  </si>
  <si>
    <t>Eleveur</t>
  </si>
  <si>
    <t>Peintre</t>
  </si>
  <si>
    <t>Fabricant arc/flèches</t>
  </si>
  <si>
    <t>Fermier</t>
  </si>
  <si>
    <t>Garde forestier</t>
  </si>
  <si>
    <t>Joueur profesionnel</t>
  </si>
  <si>
    <t>Maçon/Charpentier</t>
  </si>
  <si>
    <t>Matelot</t>
  </si>
  <si>
    <t>Mineur</t>
  </si>
  <si>
    <t>Retirer le dé</t>
  </si>
  <si>
    <t>Tailleur</t>
  </si>
  <si>
    <t>Jongleur</t>
  </si>
  <si>
    <t>Conteur</t>
  </si>
  <si>
    <t>Cheveux</t>
  </si>
  <si>
    <t>Chauve</t>
  </si>
  <si>
    <t>Roux</t>
  </si>
  <si>
    <t>Gris</t>
  </si>
  <si>
    <t>Peau</t>
  </si>
  <si>
    <t>Très blanche</t>
  </si>
  <si>
    <t>Blanche</t>
  </si>
  <si>
    <t>Halée</t>
  </si>
  <si>
    <t>Bronzée</t>
  </si>
  <si>
    <t>Mat</t>
  </si>
  <si>
    <t>Metis</t>
  </si>
  <si>
    <t>Marron</t>
  </si>
  <si>
    <t>Noire</t>
  </si>
  <si>
    <t>Yeux</t>
  </si>
  <si>
    <t>Noirs</t>
  </si>
  <si>
    <t>Marrons</t>
  </si>
  <si>
    <t>Verts</t>
  </si>
  <si>
    <t>Bleus</t>
  </si>
  <si>
    <t>Noisette</t>
  </si>
  <si>
    <t>Violets</t>
  </si>
  <si>
    <t>Jaunes</t>
  </si>
  <si>
    <t>Vairons</t>
  </si>
  <si>
    <t>Blonds platine</t>
  </si>
  <si>
    <t>Blonds</t>
  </si>
  <si>
    <t>Chatains</t>
  </si>
  <si>
    <t>Chatains foncés</t>
  </si>
  <si>
    <t>Blonds foncés</t>
  </si>
  <si>
    <t>Chatains clairs</t>
  </si>
  <si>
    <t>Bruns</t>
  </si>
  <si>
    <t>Nom du sortilège</t>
  </si>
  <si>
    <t>CAST TIME</t>
  </si>
  <si>
    <t>INFORMATIONS</t>
  </si>
  <si>
    <t>JET PROTECTION</t>
  </si>
  <si>
    <t>Sortilèges de Niveau 1</t>
  </si>
  <si>
    <t>Sortilèges de Niveau 2</t>
  </si>
  <si>
    <t>Sortilèges de Niveau 3</t>
  </si>
  <si>
    <t>Sortilèges de Niveau 4</t>
  </si>
  <si>
    <t>Sortilèges de Niveau 5</t>
  </si>
  <si>
    <t>Sortilèges de Niveau 6</t>
  </si>
  <si>
    <t>INFORMATIONS DIVERSES</t>
  </si>
  <si>
    <t>Nombre maximum de sorts authorisés</t>
  </si>
  <si>
    <t>min</t>
  </si>
  <si>
    <t>max</t>
  </si>
  <si>
    <t>dif</t>
  </si>
  <si>
    <t>nb</t>
  </si>
  <si>
    <t>Expérience</t>
  </si>
  <si>
    <t>nb att</t>
  </si>
  <si>
    <t>1 Attaque/Round</t>
  </si>
  <si>
    <t>3 Attaques/2 Rounds</t>
  </si>
  <si>
    <t>2 Attaques/Round</t>
  </si>
  <si>
    <t>Attaque par Round</t>
  </si>
  <si>
    <t>Notes</t>
  </si>
  <si>
    <t>1 Corde 15m</t>
  </si>
  <si>
    <t>2 Flasques d'huile</t>
  </si>
  <si>
    <t>3 Torches</t>
  </si>
  <si>
    <t>1 Sac à dos</t>
  </si>
  <si>
    <t>1 Cape longue</t>
  </si>
  <si>
    <t>Homme</t>
  </si>
  <si>
    <t>Dieux</t>
  </si>
  <si>
    <t>Aurile Déesse de l'hiver</t>
  </si>
  <si>
    <t>Azouth le Magicien</t>
  </si>
  <si>
    <t>Baine Dieu de la guerre</t>
  </si>
  <si>
    <t>Beshaba Déesse de Duperie</t>
  </si>
  <si>
    <t>Bhaal Dieu du Meurtre</t>
  </si>
  <si>
    <t>Chauntéa Déesse de la vie</t>
  </si>
  <si>
    <t>Cyric Dieu du Mensonge</t>
  </si>
  <si>
    <t>Déneïr Dieu de l'Ecriture</t>
  </si>
  <si>
    <t>Eldath Déesse de la Paix</t>
  </si>
  <si>
    <t>Gargauth Dieu de la Trahison</t>
  </si>
  <si>
    <t>Gond Dieu de l'Artisanat</t>
  </si>
  <si>
    <t>Heaume Dieu Protecteur</t>
  </si>
  <si>
    <t>Ilmater Dieu de l'Endurance</t>
  </si>
  <si>
    <t>Kélemvor Dieu des Morts</t>
  </si>
  <si>
    <t>Lathandre Dieu de l'Aube</t>
  </si>
  <si>
    <t>Leira Déesse de l'illusion</t>
  </si>
  <si>
    <t>Lliira Déesse de la Joie</t>
  </si>
  <si>
    <t>Loviatar Déesse de la Torture</t>
  </si>
  <si>
    <t>Mailikki Déesse des Forêts</t>
  </si>
  <si>
    <t>Malar Dieu de la Chasse</t>
  </si>
  <si>
    <t>Mask Dieu des Voleurs</t>
  </si>
  <si>
    <t>Milil Dieu des Chants</t>
  </si>
  <si>
    <t>Myrkul Dieu de la Mort</t>
  </si>
  <si>
    <t>Mystra Déesse de la Magie</t>
  </si>
  <si>
    <t>Nobanion Dieu des Animaux</t>
  </si>
  <si>
    <t>Oghma Dieu ddu Savoir</t>
  </si>
  <si>
    <t>Savras Dieu du Destin</t>
  </si>
  <si>
    <t>Séluné Déesse de la Lune</t>
  </si>
  <si>
    <t>Shar Déesse des Ténèbres</t>
  </si>
  <si>
    <t>Sunie Déesse de l'Amour</t>
  </si>
  <si>
    <t>Sylvanus Dieu de la Nature</t>
  </si>
  <si>
    <t>Talona Déesse du Poison</t>
  </si>
  <si>
    <t>Talos Dieu des Tempêtes</t>
  </si>
  <si>
    <t>Tempus Dieu de la Guerre</t>
  </si>
  <si>
    <t>Tiamat Déesse de Dragons</t>
  </si>
  <si>
    <t>Torm Dieu du Courage</t>
  </si>
  <si>
    <t>Tymora Déesse de la Chance</t>
  </si>
  <si>
    <t>Tyr Dieu de la Justice</t>
  </si>
  <si>
    <t>Umberlie Déesse des Mers</t>
  </si>
  <si>
    <t>Waukyne Déesse du Commerce</t>
  </si>
  <si>
    <t>Sort niv 1</t>
  </si>
  <si>
    <t>Sort niv 2</t>
  </si>
  <si>
    <t>Sort niv 3</t>
  </si>
  <si>
    <t>Sort niv 4</t>
  </si>
  <si>
    <t>Sort niv 5</t>
  </si>
  <si>
    <t>Sort niv 6</t>
  </si>
  <si>
    <t>Sort niv 7</t>
  </si>
  <si>
    <t>EXPLICATION SUR L'UTILISATION DE LA FEUILLE DE PERSONNAGE</t>
  </si>
  <si>
    <t>La feuille est paramétrée pour une impression pleine page en Recto/Verrso</t>
  </si>
  <si>
    <t>Cette feuille reprend quasiment toutes les informations présentes dans la feuille originale de AD&amp;D.</t>
  </si>
  <si>
    <t>* Saisir manuellement dans la cellule concernée</t>
  </si>
  <si>
    <t>* Choisir dans le menu déroulant de la cellule</t>
  </si>
  <si>
    <t>* Ne rien inscrire puisque la feuille calcule seule,</t>
  </si>
  <si>
    <t>Nom du joueur, Date de création, NOM, niveau, age, taille/poids, signe particuliers</t>
  </si>
  <si>
    <t>Chiifre des caractéristiques + % de force (si nécessaire)</t>
  </si>
  <si>
    <t>Objets magiques</t>
  </si>
  <si>
    <t>Total PV et Total Xp</t>
  </si>
  <si>
    <t>Pièces d'or</t>
  </si>
  <si>
    <t xml:space="preserve">Possessions &amp; Equipement + Notes </t>
  </si>
  <si>
    <t>SORTILEGES :</t>
  </si>
  <si>
    <t>Dans cette version, seul le nombre de sorts authorisés se calcule automatiquement,</t>
  </si>
  <si>
    <t>Les sorts doivent être inscrits manuellement</t>
  </si>
  <si>
    <t>IMPRESSION :</t>
  </si>
  <si>
    <t xml:space="preserve">NOTA : </t>
  </si>
  <si>
    <t xml:space="preserve">En espérant que cela pourra rendre service à de nombreuses personnes. </t>
  </si>
  <si>
    <t>J'ai voulu créér une feuille de perso à l'image de l'originale,</t>
  </si>
  <si>
    <t>Avec toute mon amitié.</t>
  </si>
  <si>
    <t>MagicStef</t>
  </si>
  <si>
    <t>* l'alignement ne figure pas dans la feuille et devra être écrit sur la feuille une fois imprimée.</t>
  </si>
  <si>
    <t xml:space="preserve">* Des feuilles spécifiques à chaque classe avec automatisation des informations des sortilèges </t>
  </si>
  <si>
    <t>seront disponibles si cela intéresse des gens,</t>
  </si>
  <si>
    <t>PS :</t>
  </si>
  <si>
    <t>Je conseille de faire une sauvegarde de la feuille avant toute utilisation (on ne sait jamais lol),</t>
  </si>
  <si>
    <t>SAISIE DES INFORMATIONS 3 CHOIX :</t>
  </si>
  <si>
    <t>LISTE DES SAISIES MANUELLES :</t>
  </si>
  <si>
    <t>De même, le présent onglet "EXPLICATIONS", peut ensuite être supprimé,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</si>
</sst>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22"/>
      <color theme="1"/>
      <name val="Comic Sans MS"/>
      <family val="4"/>
    </font>
    <font>
      <sz val="11"/>
      <color theme="1"/>
      <name val="Comic Sans MS"/>
      <family val="4"/>
    </font>
    <font>
      <sz val="14"/>
      <color theme="1"/>
      <name val="Comic Sans MS"/>
      <family val="4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8"/>
      <color theme="1"/>
      <name val="Comic Sans MS"/>
      <family val="4"/>
    </font>
    <font>
      <sz val="10"/>
      <color theme="1"/>
      <name val="Comic Sans MS"/>
      <family val="4"/>
    </font>
    <font>
      <b/>
      <sz val="14"/>
      <color theme="1"/>
      <name val="Comic Sans MS"/>
      <family val="4"/>
    </font>
    <font>
      <sz val="11"/>
      <color theme="0"/>
      <name val="Comic Sans MS"/>
      <family val="4"/>
    </font>
    <font>
      <b/>
      <sz val="10"/>
      <color theme="1"/>
      <name val="Comic Sans MS"/>
      <family val="4"/>
    </font>
    <font>
      <b/>
      <sz val="16"/>
      <color theme="1"/>
      <name val="Comic Sans MS"/>
      <family val="4"/>
    </font>
    <font>
      <b/>
      <sz val="9"/>
      <color theme="1"/>
      <name val="Comic Sans MS"/>
      <family val="4"/>
    </font>
    <font>
      <sz val="12"/>
      <color theme="1"/>
      <name val="Comic Sans MS"/>
      <family val="4"/>
    </font>
    <font>
      <b/>
      <sz val="18"/>
      <color theme="1"/>
      <name val="Comic Sans MS"/>
      <family val="4"/>
    </font>
    <font>
      <sz val="16"/>
      <color theme="1"/>
      <name val="Comic Sans MS"/>
      <family val="4"/>
    </font>
    <font>
      <sz val="9"/>
      <color theme="1"/>
      <name val="Comic Sans MS"/>
      <family val="4"/>
    </font>
    <font>
      <u/>
      <sz val="11"/>
      <color theme="1"/>
      <name val="Comic Sans MS"/>
      <family val="4"/>
    </font>
    <font>
      <i/>
      <sz val="10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/>
      <diagonal/>
    </border>
    <border>
      <left/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9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16" fontId="0" fillId="0" borderId="0" xfId="0" quotePrefix="1" applyNumberFormat="1"/>
    <xf numFmtId="0" fontId="0" fillId="0" borderId="0" xfId="0" applyFill="1" applyBorder="1"/>
    <xf numFmtId="9" fontId="0" fillId="0" borderId="0" xfId="0" applyNumberFormat="1" applyBorder="1"/>
    <xf numFmtId="9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49" fontId="0" fillId="0" borderId="0" xfId="0" quotePrefix="1" applyNumberFormat="1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" fontId="0" fillId="0" borderId="0" xfId="0" applyNumberFormat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3" fillId="0" borderId="0" xfId="0" applyFont="1"/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3" xfId="0" applyFont="1" applyBorder="1"/>
    <xf numFmtId="0" fontId="10" fillId="0" borderId="2" xfId="0" applyFont="1" applyBorder="1"/>
    <xf numFmtId="0" fontId="8" fillId="0" borderId="8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3" fillId="0" borderId="5" xfId="0" applyFont="1" applyBorder="1"/>
    <xf numFmtId="0" fontId="3" fillId="0" borderId="0" xfId="0" applyFont="1" applyBorder="1"/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11" fillId="0" borderId="1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6" fillId="0" borderId="2" xfId="0" applyFont="1" applyBorder="1"/>
    <xf numFmtId="0" fontId="6" fillId="0" borderId="3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45" xfId="0" applyFont="1" applyBorder="1"/>
    <xf numFmtId="0" fontId="3" fillId="0" borderId="9" xfId="0" applyFont="1" applyBorder="1"/>
    <xf numFmtId="0" fontId="3" fillId="0" borderId="0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5" fillId="0" borderId="0" xfId="0" applyFont="1" applyBorder="1"/>
    <xf numFmtId="0" fontId="3" fillId="0" borderId="23" xfId="0" applyFont="1" applyBorder="1"/>
    <xf numFmtId="0" fontId="3" fillId="0" borderId="25" xfId="0" applyFont="1" applyBorder="1"/>
    <xf numFmtId="0" fontId="3" fillId="0" borderId="70" xfId="0" applyFont="1" applyBorder="1"/>
    <xf numFmtId="0" fontId="6" fillId="0" borderId="1" xfId="0" applyFont="1" applyBorder="1" applyAlignme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1" xfId="0" applyFont="1" applyBorder="1" applyAlignment="1">
      <alignment horizontal="left" vertical="center"/>
    </xf>
    <xf numFmtId="0" fontId="6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3" fontId="14" fillId="0" borderId="38" xfId="0" applyNumberFormat="1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/>
    </xf>
    <xf numFmtId="0" fontId="3" fillId="0" borderId="6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8" fillId="0" borderId="5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9" fontId="14" fillId="0" borderId="36" xfId="0" applyNumberFormat="1" applyFont="1" applyBorder="1" applyAlignment="1">
      <alignment horizontal="center" vertical="center"/>
    </xf>
    <xf numFmtId="9" fontId="14" fillId="0" borderId="24" xfId="0" applyNumberFormat="1" applyFont="1" applyBorder="1" applyAlignment="1">
      <alignment horizontal="center" vertical="center"/>
    </xf>
    <xf numFmtId="9" fontId="14" fillId="0" borderId="37" xfId="0" applyNumberFormat="1" applyFont="1" applyBorder="1" applyAlignment="1">
      <alignment horizontal="center" vertical="center"/>
    </xf>
    <xf numFmtId="9" fontId="14" fillId="0" borderId="39" xfId="0" applyNumberFormat="1" applyFont="1" applyBorder="1" applyAlignment="1">
      <alignment horizontal="center" vertical="center"/>
    </xf>
    <xf numFmtId="9" fontId="14" fillId="0" borderId="21" xfId="0" applyNumberFormat="1" applyFont="1" applyBorder="1" applyAlignment="1">
      <alignment horizontal="center" vertical="center"/>
    </xf>
    <xf numFmtId="9" fontId="14" fillId="0" borderId="34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3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 textRotation="90"/>
    </xf>
    <xf numFmtId="0" fontId="17" fillId="0" borderId="21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9" fontId="3" fillId="0" borderId="0" xfId="0" applyNumberFormat="1" applyFont="1" applyBorder="1" applyAlignment="1">
      <alignment horizontal="center"/>
    </xf>
    <xf numFmtId="9" fontId="3" fillId="0" borderId="6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/>
    </xf>
    <xf numFmtId="9" fontId="9" fillId="0" borderId="2" xfId="0" applyNumberFormat="1" applyFont="1" applyBorder="1" applyAlignment="1">
      <alignment horizontal="center" vertical="center"/>
    </xf>
    <xf numFmtId="9" fontId="9" fillId="0" borderId="15" xfId="0" applyNumberFormat="1" applyFont="1" applyBorder="1" applyAlignment="1">
      <alignment horizontal="center" vertical="center"/>
    </xf>
    <xf numFmtId="9" fontId="9" fillId="0" borderId="7" xfId="0" applyNumberFormat="1" applyFont="1" applyBorder="1" applyAlignment="1">
      <alignment horizontal="center" vertical="center"/>
    </xf>
    <xf numFmtId="9" fontId="9" fillId="0" borderId="16" xfId="0" applyNumberFormat="1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9" fontId="9" fillId="0" borderId="4" xfId="0" applyNumberFormat="1" applyFont="1" applyBorder="1" applyAlignment="1">
      <alignment horizontal="center" vertical="center"/>
    </xf>
    <xf numFmtId="9" fontId="9" fillId="0" borderId="9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" fontId="3" fillId="0" borderId="22" xfId="0" applyNumberFormat="1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/>
    </xf>
    <xf numFmtId="0" fontId="3" fillId="0" borderId="3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3" fontId="5" fillId="0" borderId="38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14" fillId="0" borderId="34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9" fontId="14" fillId="0" borderId="7" xfId="0" applyNumberFormat="1" applyFont="1" applyBorder="1" applyAlignment="1">
      <alignment horizontal="center" vertical="center"/>
    </xf>
    <xf numFmtId="9" fontId="14" fillId="0" borderId="26" xfId="0" applyNumberFormat="1" applyFont="1" applyBorder="1" applyAlignment="1">
      <alignment horizontal="center" vertical="center"/>
    </xf>
    <xf numFmtId="9" fontId="14" fillId="0" borderId="22" xfId="0" applyNumberFormat="1" applyFont="1" applyBorder="1" applyAlignment="1">
      <alignment horizontal="center" vertical="center"/>
    </xf>
    <xf numFmtId="9" fontId="14" fillId="0" borderId="4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10" xfId="0" applyFont="1" applyBorder="1" applyAlignment="1">
      <alignment horizontal="center"/>
    </xf>
    <xf numFmtId="0" fontId="3" fillId="0" borderId="34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9" fontId="9" fillId="0" borderId="2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9" fontId="9" fillId="0" borderId="2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15" fillId="0" borderId="40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6" fillId="0" borderId="23" xfId="0" quotePrefix="1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9" fontId="17" fillId="0" borderId="13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18" fillId="0" borderId="0" xfId="0" applyFont="1"/>
    <xf numFmtId="0" fontId="14" fillId="0" borderId="0" xfId="0" applyFont="1"/>
    <xf numFmtId="0" fontId="19" fillId="0" borderId="0" xfId="0" applyFont="1"/>
  </cellXfs>
  <cellStyles count="1">
    <cellStyle name="Normal" xfId="0" builtinId="0"/>
  </cellStyles>
  <dxfs count="6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4</xdr:row>
      <xdr:rowOff>83820</xdr:rowOff>
    </xdr:from>
    <xdr:to>
      <xdr:col>0</xdr:col>
      <xdr:colOff>411480</xdr:colOff>
      <xdr:row>4</xdr:row>
      <xdr:rowOff>129539</xdr:rowOff>
    </xdr:to>
    <xdr:sp macro="" textlink="">
      <xdr:nvSpPr>
        <xdr:cNvPr id="3" name="Flèche droite 2"/>
        <xdr:cNvSpPr/>
      </xdr:nvSpPr>
      <xdr:spPr>
        <a:xfrm>
          <a:off x="38100" y="81534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9</xdr:row>
      <xdr:rowOff>83820</xdr:rowOff>
    </xdr:from>
    <xdr:to>
      <xdr:col>0</xdr:col>
      <xdr:colOff>411480</xdr:colOff>
      <xdr:row>9</xdr:row>
      <xdr:rowOff>129539</xdr:rowOff>
    </xdr:to>
    <xdr:sp macro="" textlink="">
      <xdr:nvSpPr>
        <xdr:cNvPr id="4" name="Flèche droite 3"/>
        <xdr:cNvSpPr/>
      </xdr:nvSpPr>
      <xdr:spPr>
        <a:xfrm>
          <a:off x="38100" y="81534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17</xdr:row>
      <xdr:rowOff>83820</xdr:rowOff>
    </xdr:from>
    <xdr:to>
      <xdr:col>0</xdr:col>
      <xdr:colOff>411480</xdr:colOff>
      <xdr:row>17</xdr:row>
      <xdr:rowOff>129539</xdr:rowOff>
    </xdr:to>
    <xdr:sp macro="" textlink="">
      <xdr:nvSpPr>
        <xdr:cNvPr id="5" name="Flèche droite 4"/>
        <xdr:cNvSpPr/>
      </xdr:nvSpPr>
      <xdr:spPr>
        <a:xfrm>
          <a:off x="38100" y="172974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21</xdr:row>
      <xdr:rowOff>83820</xdr:rowOff>
    </xdr:from>
    <xdr:to>
      <xdr:col>0</xdr:col>
      <xdr:colOff>411480</xdr:colOff>
      <xdr:row>21</xdr:row>
      <xdr:rowOff>129539</xdr:rowOff>
    </xdr:to>
    <xdr:sp macro="" textlink="">
      <xdr:nvSpPr>
        <xdr:cNvPr id="6" name="Flèche droite 5"/>
        <xdr:cNvSpPr/>
      </xdr:nvSpPr>
      <xdr:spPr>
        <a:xfrm>
          <a:off x="38100" y="319278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showGridLines="0" tabSelected="1" workbookViewId="0">
      <selection sqref="A1:I1"/>
    </sheetView>
  </sheetViews>
  <sheetFormatPr baseColWidth="10" defaultRowHeight="14.4" x14ac:dyDescent="0.3"/>
  <cols>
    <col min="1" max="1" width="7.33203125" customWidth="1"/>
  </cols>
  <sheetData>
    <row r="1" spans="1:9" ht="19.8" x14ac:dyDescent="0.45">
      <c r="A1" s="285" t="s">
        <v>703</v>
      </c>
      <c r="B1" s="285"/>
      <c r="C1" s="285"/>
      <c r="D1" s="285"/>
      <c r="E1" s="285"/>
      <c r="F1" s="285"/>
      <c r="G1" s="285"/>
      <c r="H1" s="285"/>
      <c r="I1" s="285"/>
    </row>
    <row r="3" spans="1:9" ht="18.600000000000001" x14ac:dyDescent="0.45">
      <c r="A3" s="287" t="s">
        <v>705</v>
      </c>
      <c r="B3" s="19"/>
      <c r="C3" s="19"/>
      <c r="D3" s="19"/>
      <c r="E3" s="19"/>
      <c r="F3" s="19"/>
      <c r="G3" s="19"/>
      <c r="H3" s="19"/>
      <c r="I3" s="19"/>
    </row>
    <row r="4" spans="1:9" ht="15.6" x14ac:dyDescent="0.35">
      <c r="A4" s="19"/>
      <c r="B4" s="19"/>
      <c r="C4" s="19"/>
      <c r="D4" s="19"/>
      <c r="E4" s="19"/>
      <c r="F4" s="19"/>
      <c r="G4" s="19"/>
      <c r="H4" s="19"/>
      <c r="I4" s="19"/>
    </row>
    <row r="5" spans="1:9" ht="15.6" x14ac:dyDescent="0.35">
      <c r="A5" s="19"/>
      <c r="B5" s="286" t="s">
        <v>729</v>
      </c>
      <c r="C5" s="19"/>
      <c r="D5" s="19"/>
      <c r="E5" s="19"/>
      <c r="F5" s="19"/>
      <c r="G5" s="19"/>
      <c r="H5" s="19"/>
      <c r="I5" s="19"/>
    </row>
    <row r="6" spans="1:9" ht="15.6" x14ac:dyDescent="0.35">
      <c r="A6" s="19"/>
      <c r="B6" s="19"/>
      <c r="C6" s="19" t="s">
        <v>706</v>
      </c>
      <c r="D6" s="19"/>
      <c r="E6" s="19"/>
      <c r="F6" s="19"/>
      <c r="G6" s="19"/>
      <c r="H6" s="19"/>
      <c r="I6" s="19"/>
    </row>
    <row r="7" spans="1:9" ht="15.6" x14ac:dyDescent="0.35">
      <c r="A7" s="19"/>
      <c r="B7" s="19"/>
      <c r="C7" s="19" t="s">
        <v>707</v>
      </c>
      <c r="D7" s="19"/>
      <c r="E7" s="19"/>
      <c r="F7" s="19"/>
      <c r="G7" s="19"/>
      <c r="H7" s="19"/>
      <c r="I7" s="19"/>
    </row>
    <row r="8" spans="1:9" ht="15.6" x14ac:dyDescent="0.35">
      <c r="A8" s="19"/>
      <c r="B8" s="19"/>
      <c r="C8" s="19" t="s">
        <v>708</v>
      </c>
      <c r="D8" s="19"/>
      <c r="E8" s="19"/>
      <c r="F8" s="19"/>
      <c r="G8" s="19"/>
      <c r="H8" s="19"/>
      <c r="I8" s="19"/>
    </row>
    <row r="9" spans="1:9" ht="15.6" x14ac:dyDescent="0.35">
      <c r="A9" s="19"/>
      <c r="B9" s="19"/>
      <c r="C9" s="19"/>
      <c r="D9" s="19"/>
      <c r="E9" s="19"/>
      <c r="F9" s="19"/>
      <c r="G9" s="19"/>
      <c r="H9" s="19"/>
      <c r="I9" s="19"/>
    </row>
    <row r="10" spans="1:9" ht="15.6" x14ac:dyDescent="0.35">
      <c r="A10" s="19"/>
      <c r="B10" s="286" t="s">
        <v>730</v>
      </c>
      <c r="C10" s="19"/>
      <c r="D10" s="19"/>
      <c r="E10" s="19"/>
      <c r="F10" s="19"/>
      <c r="G10" s="19"/>
      <c r="H10" s="19"/>
      <c r="I10" s="19"/>
    </row>
    <row r="11" spans="1:9" ht="15.6" x14ac:dyDescent="0.35">
      <c r="A11" s="19"/>
      <c r="B11" s="19"/>
      <c r="C11" s="19" t="s">
        <v>709</v>
      </c>
      <c r="D11" s="19"/>
      <c r="E11" s="19"/>
      <c r="F11" s="19"/>
      <c r="G11" s="19"/>
      <c r="H11" s="19"/>
      <c r="I11" s="19"/>
    </row>
    <row r="12" spans="1:9" ht="15.6" x14ac:dyDescent="0.35">
      <c r="A12" s="19"/>
      <c r="B12" s="19"/>
      <c r="C12" s="19" t="s">
        <v>710</v>
      </c>
      <c r="D12" s="19"/>
      <c r="E12" s="19"/>
      <c r="F12" s="19"/>
      <c r="G12" s="19"/>
      <c r="H12" s="19"/>
      <c r="I12" s="19"/>
    </row>
    <row r="13" spans="1:9" ht="15.6" x14ac:dyDescent="0.35">
      <c r="A13" s="19"/>
      <c r="B13" s="19"/>
      <c r="C13" s="19" t="s">
        <v>711</v>
      </c>
      <c r="D13" s="19"/>
      <c r="E13" s="19"/>
      <c r="F13" s="19"/>
      <c r="G13" s="19"/>
      <c r="H13" s="19"/>
      <c r="I13" s="19"/>
    </row>
    <row r="14" spans="1:9" ht="15.6" x14ac:dyDescent="0.35">
      <c r="A14" s="19"/>
      <c r="B14" s="19"/>
      <c r="C14" s="19" t="s">
        <v>712</v>
      </c>
      <c r="D14" s="19"/>
      <c r="E14" s="19"/>
      <c r="F14" s="19"/>
      <c r="G14" s="19"/>
      <c r="H14" s="19"/>
      <c r="I14" s="19"/>
    </row>
    <row r="15" spans="1:9" ht="15.6" x14ac:dyDescent="0.35">
      <c r="A15" s="19"/>
      <c r="B15" s="19"/>
      <c r="C15" s="19" t="s">
        <v>713</v>
      </c>
      <c r="D15" s="19"/>
      <c r="E15" s="19"/>
      <c r="F15" s="19"/>
      <c r="G15" s="19"/>
      <c r="H15" s="19"/>
      <c r="I15" s="19"/>
    </row>
    <row r="16" spans="1:9" ht="15.6" x14ac:dyDescent="0.35">
      <c r="A16" s="19"/>
      <c r="B16" s="19"/>
      <c r="C16" s="19" t="s">
        <v>714</v>
      </c>
      <c r="D16" s="19"/>
      <c r="E16" s="19"/>
      <c r="F16" s="19"/>
      <c r="G16" s="19"/>
      <c r="H16" s="19"/>
      <c r="I16" s="19"/>
    </row>
    <row r="17" spans="1:9" ht="15.6" x14ac:dyDescent="0.35">
      <c r="A17" s="19"/>
      <c r="B17" s="19"/>
      <c r="C17" s="19"/>
      <c r="D17" s="19"/>
      <c r="E17" s="19"/>
      <c r="F17" s="19"/>
      <c r="G17" s="19"/>
      <c r="H17" s="19"/>
      <c r="I17" s="19"/>
    </row>
    <row r="18" spans="1:9" ht="15.6" x14ac:dyDescent="0.35">
      <c r="A18" s="19"/>
      <c r="B18" s="286" t="s">
        <v>715</v>
      </c>
      <c r="C18" s="19"/>
      <c r="D18" s="19"/>
      <c r="E18" s="19"/>
      <c r="F18" s="19"/>
      <c r="G18" s="19"/>
      <c r="H18" s="19"/>
      <c r="I18" s="19"/>
    </row>
    <row r="19" spans="1:9" ht="15.6" x14ac:dyDescent="0.35">
      <c r="A19" s="19"/>
      <c r="B19" s="19"/>
      <c r="C19" s="19" t="s">
        <v>716</v>
      </c>
      <c r="D19" s="19"/>
      <c r="E19" s="19"/>
      <c r="F19" s="19"/>
      <c r="G19" s="19"/>
      <c r="H19" s="19"/>
      <c r="I19" s="19"/>
    </row>
    <row r="20" spans="1:9" ht="15.6" x14ac:dyDescent="0.35">
      <c r="A20" s="19"/>
      <c r="B20" s="19"/>
      <c r="C20" s="19" t="s">
        <v>717</v>
      </c>
      <c r="D20" s="19"/>
      <c r="E20" s="19"/>
      <c r="F20" s="19"/>
      <c r="G20" s="19"/>
      <c r="H20" s="19"/>
      <c r="I20" s="19"/>
    </row>
    <row r="21" spans="1:9" ht="15.6" x14ac:dyDescent="0.35">
      <c r="A21" s="19"/>
      <c r="B21" s="19"/>
      <c r="C21" s="19"/>
      <c r="D21" s="19"/>
      <c r="E21" s="19"/>
      <c r="F21" s="19"/>
      <c r="G21" s="19"/>
      <c r="H21" s="19"/>
      <c r="I21" s="19"/>
    </row>
    <row r="22" spans="1:9" ht="15.6" x14ac:dyDescent="0.35">
      <c r="A22" s="19"/>
      <c r="B22" s="286" t="s">
        <v>718</v>
      </c>
      <c r="C22" s="19"/>
      <c r="D22" s="19"/>
      <c r="E22" s="19"/>
      <c r="F22" s="19"/>
      <c r="G22" s="19"/>
      <c r="H22" s="19"/>
      <c r="I22" s="19"/>
    </row>
    <row r="23" spans="1:9" ht="15.6" x14ac:dyDescent="0.35">
      <c r="A23" s="19"/>
      <c r="B23" s="19"/>
      <c r="C23" s="19" t="s">
        <v>704</v>
      </c>
      <c r="D23" s="19"/>
      <c r="E23" s="19"/>
      <c r="F23" s="19"/>
      <c r="G23" s="19"/>
      <c r="H23" s="19"/>
      <c r="I23" s="19"/>
    </row>
    <row r="25" spans="1:9" s="19" customFormat="1" ht="15.6" x14ac:dyDescent="0.35">
      <c r="A25" s="19" t="s">
        <v>719</v>
      </c>
      <c r="B25" s="19" t="s">
        <v>724</v>
      </c>
    </row>
    <row r="26" spans="1:9" s="19" customFormat="1" ht="15.6" x14ac:dyDescent="0.35"/>
    <row r="27" spans="1:9" s="19" customFormat="1" ht="15.6" x14ac:dyDescent="0.35">
      <c r="B27" s="19" t="s">
        <v>725</v>
      </c>
    </row>
    <row r="28" spans="1:9" s="19" customFormat="1" ht="15.6" x14ac:dyDescent="0.35">
      <c r="B28" s="19" t="s">
        <v>726</v>
      </c>
    </row>
    <row r="29" spans="1:9" s="19" customFormat="1" ht="15.6" x14ac:dyDescent="0.35"/>
    <row r="30" spans="1:9" s="19" customFormat="1" ht="15.6" x14ac:dyDescent="0.35"/>
    <row r="31" spans="1:9" s="19" customFormat="1" ht="15.6" x14ac:dyDescent="0.35">
      <c r="A31" s="19" t="s">
        <v>720</v>
      </c>
    </row>
    <row r="32" spans="1:9" s="19" customFormat="1" ht="15.6" x14ac:dyDescent="0.35">
      <c r="A32" s="19" t="s">
        <v>721</v>
      </c>
    </row>
    <row r="33" spans="1:2" s="19" customFormat="1" ht="15.6" x14ac:dyDescent="0.35">
      <c r="A33" s="19" t="s">
        <v>722</v>
      </c>
    </row>
    <row r="34" spans="1:2" s="19" customFormat="1" ht="15.6" x14ac:dyDescent="0.35">
      <c r="A34" s="19" t="s">
        <v>723</v>
      </c>
    </row>
    <row r="35" spans="1:2" s="19" customFormat="1" ht="15.6" x14ac:dyDescent="0.35"/>
    <row r="36" spans="1:2" s="19" customFormat="1" ht="16.2" x14ac:dyDescent="0.4">
      <c r="A36" s="19" t="s">
        <v>727</v>
      </c>
      <c r="B36" s="288" t="s">
        <v>728</v>
      </c>
    </row>
    <row r="37" spans="1:2" ht="16.2" x14ac:dyDescent="0.4">
      <c r="B37" s="288" t="s">
        <v>731</v>
      </c>
    </row>
  </sheetData>
  <mergeCells count="1">
    <mergeCell ref="A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O77"/>
  <sheetViews>
    <sheetView workbookViewId="0">
      <selection sqref="A1:AN1"/>
    </sheetView>
  </sheetViews>
  <sheetFormatPr baseColWidth="10" defaultRowHeight="15.6" x14ac:dyDescent="0.35"/>
  <cols>
    <col min="1" max="1" width="3.109375" style="19" customWidth="1"/>
    <col min="2" max="2" width="3.21875" style="19" customWidth="1"/>
    <col min="3" max="3" width="4.88671875" style="19" customWidth="1"/>
    <col min="4" max="6" width="3.109375" style="19" customWidth="1"/>
    <col min="7" max="7" width="3.5546875" style="19" customWidth="1"/>
    <col min="8" max="8" width="3.6640625" style="19" customWidth="1"/>
    <col min="9" max="10" width="3.109375" style="19" customWidth="1"/>
    <col min="11" max="13" width="3.33203125" style="19" customWidth="1"/>
    <col min="14" max="14" width="5" style="19" customWidth="1"/>
    <col min="15" max="15" width="4" style="19" customWidth="1"/>
    <col min="16" max="16" width="4.44140625" style="19" customWidth="1"/>
    <col min="17" max="17" width="3.33203125" style="19" customWidth="1"/>
    <col min="18" max="18" width="3.77734375" style="19" customWidth="1"/>
    <col min="19" max="19" width="6.109375" style="19" customWidth="1"/>
    <col min="20" max="20" width="3.33203125" style="19" customWidth="1"/>
    <col min="21" max="21" width="4.5546875" style="19" customWidth="1"/>
    <col min="22" max="22" width="4" style="19" customWidth="1"/>
    <col min="23" max="23" width="3.21875" style="19" customWidth="1"/>
    <col min="24" max="24" width="4.44140625" style="19" customWidth="1"/>
    <col min="25" max="25" width="3.21875" style="19" customWidth="1"/>
    <col min="26" max="26" width="5.109375" style="19" customWidth="1"/>
    <col min="27" max="27" width="4.6640625" style="19" customWidth="1"/>
    <col min="28" max="28" width="3.21875" style="19" customWidth="1"/>
    <col min="29" max="29" width="4.5546875" style="19" customWidth="1"/>
    <col min="30" max="30" width="7.6640625" style="19" customWidth="1"/>
    <col min="31" max="39" width="2.77734375" style="19" customWidth="1"/>
    <col min="40" max="40" width="3.5546875" style="19" customWidth="1"/>
    <col min="41" max="41" width="4" style="19" customWidth="1"/>
    <col min="42" max="42" width="3.88671875" style="19" customWidth="1"/>
    <col min="43" max="93" width="2.77734375" style="19" customWidth="1"/>
    <col min="94" max="16384" width="11.5546875" style="19"/>
  </cols>
  <sheetData>
    <row r="1" spans="1:93" ht="34.799999999999997" thickBot="1" x14ac:dyDescent="0.85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P1" s="280" t="s">
        <v>76</v>
      </c>
      <c r="AQ1" s="280"/>
      <c r="AR1" s="280"/>
      <c r="AS1" s="280"/>
      <c r="AT1" s="280"/>
      <c r="AU1" s="280"/>
      <c r="AV1" s="280"/>
      <c r="AW1" s="280"/>
      <c r="AX1" s="280"/>
      <c r="AY1" s="280"/>
      <c r="AZ1" s="280"/>
      <c r="BA1" s="280"/>
      <c r="BB1" s="280"/>
      <c r="BC1" s="280"/>
      <c r="BD1" s="280"/>
      <c r="BE1" s="280"/>
      <c r="BF1" s="280"/>
      <c r="BG1" s="280"/>
      <c r="BH1" s="280"/>
      <c r="BI1" s="280"/>
      <c r="BJ1" s="280"/>
      <c r="BK1" s="280"/>
      <c r="BL1" s="280"/>
      <c r="BM1" s="280"/>
      <c r="BN1" s="280"/>
      <c r="BO1" s="280"/>
      <c r="BP1" s="280"/>
      <c r="BQ1" s="280"/>
      <c r="BR1" s="280"/>
      <c r="BS1" s="280"/>
      <c r="BT1" s="280"/>
      <c r="BU1" s="280"/>
      <c r="BV1" s="280"/>
      <c r="BW1" s="280"/>
      <c r="BX1" s="280"/>
      <c r="BY1" s="280"/>
      <c r="BZ1" s="280"/>
      <c r="CA1" s="280"/>
      <c r="CB1" s="280"/>
      <c r="CC1" s="280"/>
      <c r="CD1" s="280"/>
      <c r="CE1" s="280"/>
      <c r="CF1" s="280"/>
      <c r="CG1" s="280"/>
      <c r="CH1" s="280"/>
      <c r="CI1" s="280"/>
      <c r="CJ1" s="280"/>
      <c r="CK1" s="280"/>
      <c r="CL1" s="280"/>
      <c r="CM1" s="280"/>
      <c r="CN1" s="280"/>
      <c r="CO1" s="280"/>
    </row>
    <row r="2" spans="1:93" ht="16.2" thickTop="1" x14ac:dyDescent="0.35">
      <c r="AP2" s="245" t="s">
        <v>637</v>
      </c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6"/>
      <c r="BR2" s="246"/>
      <c r="BS2" s="246"/>
      <c r="BT2" s="246"/>
      <c r="BU2" s="246"/>
      <c r="BV2" s="246"/>
      <c r="BW2" s="246"/>
      <c r="BX2" s="246"/>
      <c r="BY2" s="246"/>
      <c r="BZ2" s="246"/>
      <c r="CA2" s="246"/>
      <c r="CB2" s="246"/>
      <c r="CC2" s="246"/>
      <c r="CD2" s="246"/>
      <c r="CE2" s="246"/>
      <c r="CF2" s="246"/>
      <c r="CG2" s="246"/>
      <c r="CH2" s="246"/>
      <c r="CI2" s="246"/>
      <c r="CJ2" s="246"/>
      <c r="CK2" s="246"/>
      <c r="CL2" s="246"/>
      <c r="CM2" s="246"/>
      <c r="CN2" s="246"/>
      <c r="CO2" s="247"/>
    </row>
    <row r="3" spans="1:93" ht="16.2" thickBot="1" x14ac:dyDescent="0.4">
      <c r="A3" s="19" t="s">
        <v>1</v>
      </c>
      <c r="F3" s="69"/>
      <c r="G3" s="69"/>
      <c r="H3" s="69"/>
      <c r="I3" s="69"/>
      <c r="J3" s="69"/>
      <c r="K3" s="69"/>
      <c r="L3" s="69"/>
      <c r="M3" s="69"/>
      <c r="AC3" s="19" t="s">
        <v>2</v>
      </c>
      <c r="AG3" s="69"/>
      <c r="AH3" s="69"/>
      <c r="AI3" s="69"/>
      <c r="AJ3" s="69"/>
      <c r="AK3" s="69"/>
      <c r="AL3" s="69"/>
      <c r="AM3" s="69"/>
      <c r="AN3" s="69"/>
      <c r="AP3" s="248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49"/>
      <c r="BR3" s="249"/>
      <c r="BS3" s="249"/>
      <c r="BT3" s="249"/>
      <c r="BU3" s="249"/>
      <c r="BV3" s="249"/>
      <c r="BW3" s="249"/>
      <c r="BX3" s="249"/>
      <c r="BY3" s="249"/>
      <c r="BZ3" s="249"/>
      <c r="CA3" s="249"/>
      <c r="CB3" s="249"/>
      <c r="CC3" s="249"/>
      <c r="CD3" s="249"/>
      <c r="CE3" s="249"/>
      <c r="CF3" s="249"/>
      <c r="CG3" s="249"/>
      <c r="CH3" s="249"/>
      <c r="CI3" s="249"/>
      <c r="CJ3" s="249"/>
      <c r="CK3" s="249"/>
      <c r="CL3" s="249"/>
      <c r="CM3" s="249"/>
      <c r="CN3" s="249"/>
      <c r="CO3" s="205"/>
    </row>
    <row r="4" spans="1:93" ht="16.2" thickBot="1" x14ac:dyDescent="0.4">
      <c r="AP4" s="20"/>
      <c r="AQ4" s="78" t="s">
        <v>696</v>
      </c>
      <c r="AR4" s="79"/>
      <c r="AS4" s="79"/>
      <c r="AT4" s="79"/>
      <c r="AU4" s="82" t="str">
        <f>IF(Table_Sorts!$K$1="Clerc",VLOOKUP(Table_Sorts!$K$3,Table_Sorts!$A$9:$J$38,2,FALSE)+$M$16,IF(Table_Sorts!$K$1="DRUIDE",VLOOKUP(Table_Sorts!$K$3,Table_Sorts!$L$9:$U$29,2,FALSE)+$M$16,IF(Table_Sorts!$K$1="PALADIN",VLOOKUP(Table_Sorts!$K$3,Table_Sorts!$W$9:$AF$29,2,FALSE),IF(Table_Sorts!$K$1="MAGICIEN",VLOOKUP(Table_Sorts!$K$3,Table_Sorts!$AH$9:$AQ$38,2,FALSE),IF(Table_Sorts!$K$1="ILLUSIONNISTE",VLOOKUP(Table_Sorts!$K$3,Table_Sorts!$AS$9:$BB$35,2,FALSE),"Aucun")))))</f>
        <v>Aucun</v>
      </c>
      <c r="AV4" s="82"/>
      <c r="AW4" s="83"/>
      <c r="AX4" s="78" t="s">
        <v>697</v>
      </c>
      <c r="AY4" s="79"/>
      <c r="AZ4" s="79"/>
      <c r="BA4" s="79"/>
      <c r="BB4" s="82" t="str">
        <f>IF(Table_Sorts!$K$1="Clerc",VLOOKUP(Table_Sorts!$K$3,Table_Sorts!$A$9:$J$38,3,FALSE)+$N$16,IF(Table_Sorts!$K$1="DRUIDE",VLOOKUP(Table_Sorts!$K$3,Table_Sorts!$L$9:$U$29,3,FALSE)+$N$16,IF(Table_Sorts!$K$1="PALADIN",VLOOKUP(Table_Sorts!$K$3,Table_Sorts!$W$9:$AF$29,3,FALSE),IF(Table_Sorts!$K$1="MAGICIEN",VLOOKUP(Table_Sorts!$K$3,Table_Sorts!$AH$9:$AQ$38,3,FALSE),IF(Table_Sorts!$K$1="ILLUSIONNISTE",VLOOKUP(Table_Sorts!$K$3,Table_Sorts!$AS$9:$BB$35,3,FALSE),"Aucun")))))</f>
        <v>Aucun</v>
      </c>
      <c r="BC4" s="82"/>
      <c r="BD4" s="83"/>
      <c r="BE4" s="78" t="s">
        <v>698</v>
      </c>
      <c r="BF4" s="79"/>
      <c r="BG4" s="79"/>
      <c r="BH4" s="79"/>
      <c r="BI4" s="82" t="str">
        <f>IF(Table_Sorts!$K$1="Clerc",VLOOKUP(Table_Sorts!$K$3,Table_Sorts!$A$9:$J$38,4,FALSE)+$O$16,IF(Table_Sorts!$K$1="DRUIDE",VLOOKUP(Table_Sorts!$K$3,Table_Sorts!$L$9:$U$29,4,FALSE)+$O$16,IF(Table_Sorts!$K$1="PALADIN",VLOOKUP(Table_Sorts!$K$3,Table_Sorts!$W$9:$AF$29,4,FALSE),IF(Table_Sorts!$K$1="MAGICIEN",VLOOKUP(Table_Sorts!$K$3,Table_Sorts!$AH$9:$AQ$38,4,FALSE),IF(Table_Sorts!$K$1="ILLUSIONNISTE",VLOOKUP(Table_Sorts!$K$3,Table_Sorts!$AS$9:$BB$35,4,FALSE),"Aucun")))))</f>
        <v>Aucun</v>
      </c>
      <c r="BJ4" s="82"/>
      <c r="BK4" s="83"/>
      <c r="BL4" s="78" t="s">
        <v>699</v>
      </c>
      <c r="BM4" s="79"/>
      <c r="BN4" s="79"/>
      <c r="BO4" s="79"/>
      <c r="BP4" s="79"/>
      <c r="BQ4" s="82" t="str">
        <f>IF(Table_Sorts!$K$1="Clerc",VLOOKUP(Table_Sorts!$K$3,Table_Sorts!$A$9:$J$38,5,FALSE)+$P$16,IF(Table_Sorts!$K$1="DRUIDE",VLOOKUP(Table_Sorts!$K$3,Table_Sorts!$L$9:$U$29,5,FALSE)+$P$16,IF(Table_Sorts!$K$1="PALADIN",VLOOKUP(Table_Sorts!$K$3,Table_Sorts!$W$9:$AF$29,5,FALSE),IF(Table_Sorts!$K$1="MAGICIEN",VLOOKUP(Table_Sorts!$K$3,Table_Sorts!$AH$9:$AQ$38,5,FALSE),IF(Table_Sorts!$K$1="ILLUSIONNISTE",VLOOKUP(Table_Sorts!$K$3,Table_Sorts!$AS$9:$BB$35,5,FALSE),"Aucun")))))</f>
        <v>Aucun</v>
      </c>
      <c r="BR4" s="82"/>
      <c r="BS4" s="83"/>
      <c r="BT4" s="78" t="s">
        <v>700</v>
      </c>
      <c r="BU4" s="79"/>
      <c r="BV4" s="79"/>
      <c r="BW4" s="79"/>
      <c r="BX4" s="82" t="str">
        <f>IF(Table_Sorts!$K$1="Clerc",VLOOKUP(Table_Sorts!$K$3,Table_Sorts!$A$9:$J$38,6,FALSE),IF(Table_Sorts!$K$1="DRUIDE",VLOOKUP(Table_Sorts!$K$3,Table_Sorts!$L$9:$U$29,6,FALSE),IF(Table_Sorts!$K$1="PALADIN",VLOOKUP(Table_Sorts!$K$3,Table_Sorts!$W$9:$AF$29,6,FALSE),IF(Table_Sorts!$K$1="MAGICIEN",VLOOKUP(Table_Sorts!$K$3,Table_Sorts!$AH$9:$AQ$38,6,FALSE),IF(Table_Sorts!$K$1="ILLUSIONNISTE",VLOOKUP(Table_Sorts!$K$3,Table_Sorts!$AS$9:$BB$35,6,FALSE),"Aucun")))))</f>
        <v>Aucun</v>
      </c>
      <c r="BY4" s="82"/>
      <c r="BZ4" s="83"/>
      <c r="CA4" s="78" t="s">
        <v>701</v>
      </c>
      <c r="CB4" s="79"/>
      <c r="CC4" s="79"/>
      <c r="CD4" s="79"/>
      <c r="CE4" s="82" t="str">
        <f>IF(Table_Sorts!$K$1="Clerc",VLOOKUP(Table_Sorts!$K$3,Table_Sorts!$A$9:$J$38,7,FALSE),IF(Table_Sorts!$K$1="DRUIDE",VLOOKUP(Table_Sorts!$K$3,Table_Sorts!$L$9:$U$29,7,FALSE),IF(Table_Sorts!$K$1="PALADIN",VLOOKUP(Table_Sorts!$K$3,Table_Sorts!$W$9:$AF$29,7,FALSE),IF(Table_Sorts!$K$1="MAGICIEN",VLOOKUP(Table_Sorts!$K$3,Table_Sorts!$AH$9:$AQ$38,7,FALSE),IF(Table_Sorts!$K$1="ILLUSIONNISTE",VLOOKUP(Table_Sorts!$K$3,Table_Sorts!$AS$9:$BB$35,7,FALSE),"Aucun")))))</f>
        <v>Aucun</v>
      </c>
      <c r="CF4" s="82"/>
      <c r="CG4" s="83"/>
      <c r="CH4" s="78" t="s">
        <v>702</v>
      </c>
      <c r="CI4" s="79"/>
      <c r="CJ4" s="79"/>
      <c r="CK4" s="79"/>
      <c r="CL4" s="82" t="str">
        <f>IF(Table_Sorts!$K$1="Clerc",VLOOKUP(Table_Sorts!$K$3,Table_Sorts!$A$9:$J$38,8,FALSE),IF(Table_Sorts!$K$1="DRUIDE",VLOOKUP(Table_Sorts!$K$3,Table_Sorts!$L$9:$U$29,8,FALSE),IF(Table_Sorts!$K$1="PALADIN",VLOOKUP(Table_Sorts!$K$3,Table_Sorts!$W$9:$AF$29,8,FALSE),IF(Table_Sorts!$K$1="MAGICIEN",VLOOKUP(Table_Sorts!$K$3,Table_Sorts!$AH$9:$AQ$38,8,FALSE),IF(Table_Sorts!$K$1="ILLUSIONNISTE",VLOOKUP(Table_Sorts!$K$3,Table_Sorts!$AS$9:$BB$35,8,FALSE),"Aucun")))))</f>
        <v>Aucun</v>
      </c>
      <c r="CM4" s="82"/>
      <c r="CN4" s="83"/>
      <c r="CO4" s="21"/>
    </row>
    <row r="5" spans="1:93" ht="21" thickTop="1" thickBot="1" x14ac:dyDescent="0.55000000000000004">
      <c r="A5" s="60"/>
      <c r="B5" s="61"/>
      <c r="C5" s="61"/>
      <c r="D5" s="61"/>
      <c r="E5" s="61"/>
      <c r="F5" s="61"/>
      <c r="G5" s="61"/>
      <c r="H5" s="61"/>
      <c r="I5" s="61"/>
      <c r="J5" s="61"/>
      <c r="K5" s="62"/>
      <c r="L5" s="19" t="s">
        <v>6</v>
      </c>
      <c r="N5" s="74" t="s">
        <v>127</v>
      </c>
      <c r="O5" s="74"/>
      <c r="P5" s="74"/>
      <c r="Q5" s="74"/>
      <c r="R5" s="74"/>
      <c r="S5" s="74"/>
      <c r="T5" s="74"/>
      <c r="U5" s="74"/>
      <c r="V5" s="74"/>
      <c r="W5" s="19" t="s">
        <v>5</v>
      </c>
      <c r="Y5" s="73" t="str">
        <f>(VLOOKUP(Feuil1!$N$5,Feuil2!$AW$1:$AY$135,1,FALSE)&amp;(" ")&amp;(VLOOKUP(Feuil2!$BM$10,Feuil2!$AX$1:$AZ$135,3,FALSE)))</f>
        <v>GUERRIER Vétéran</v>
      </c>
      <c r="Z5" s="73"/>
      <c r="AA5" s="73"/>
      <c r="AB5" s="73"/>
      <c r="AC5" s="73"/>
      <c r="AD5" s="73"/>
      <c r="AE5" s="73"/>
      <c r="AF5" s="73"/>
      <c r="AG5" s="73"/>
      <c r="AH5" s="73"/>
      <c r="AI5" s="19" t="s">
        <v>4</v>
      </c>
      <c r="AL5" s="74">
        <v>1</v>
      </c>
      <c r="AM5" s="74"/>
      <c r="AN5" s="74"/>
      <c r="AP5" s="22"/>
      <c r="AQ5" s="80"/>
      <c r="AR5" s="81"/>
      <c r="AS5" s="81"/>
      <c r="AT5" s="81"/>
      <c r="AU5" s="84"/>
      <c r="AV5" s="84"/>
      <c r="AW5" s="85"/>
      <c r="AX5" s="80"/>
      <c r="AY5" s="81"/>
      <c r="AZ5" s="81"/>
      <c r="BA5" s="81"/>
      <c r="BB5" s="84"/>
      <c r="BC5" s="84"/>
      <c r="BD5" s="85"/>
      <c r="BE5" s="80"/>
      <c r="BF5" s="81"/>
      <c r="BG5" s="81"/>
      <c r="BH5" s="81"/>
      <c r="BI5" s="84"/>
      <c r="BJ5" s="84"/>
      <c r="BK5" s="85"/>
      <c r="BL5" s="80"/>
      <c r="BM5" s="81"/>
      <c r="BN5" s="81"/>
      <c r="BO5" s="81"/>
      <c r="BP5" s="81"/>
      <c r="BQ5" s="84"/>
      <c r="BR5" s="84"/>
      <c r="BS5" s="85"/>
      <c r="BT5" s="80"/>
      <c r="BU5" s="81"/>
      <c r="BV5" s="81"/>
      <c r="BW5" s="81"/>
      <c r="BX5" s="84"/>
      <c r="BY5" s="84"/>
      <c r="BZ5" s="85"/>
      <c r="CA5" s="80"/>
      <c r="CB5" s="81"/>
      <c r="CC5" s="81"/>
      <c r="CD5" s="81"/>
      <c r="CE5" s="84"/>
      <c r="CF5" s="84"/>
      <c r="CG5" s="85"/>
      <c r="CH5" s="80"/>
      <c r="CI5" s="81"/>
      <c r="CJ5" s="81"/>
      <c r="CK5" s="81"/>
      <c r="CL5" s="84"/>
      <c r="CM5" s="84"/>
      <c r="CN5" s="85"/>
      <c r="CO5" s="23"/>
    </row>
    <row r="6" spans="1:93" ht="21" thickTop="1" thickBot="1" x14ac:dyDescent="0.55000000000000004">
      <c r="A6" s="63"/>
      <c r="B6" s="64"/>
      <c r="C6" s="64"/>
      <c r="D6" s="64"/>
      <c r="E6" s="64"/>
      <c r="F6" s="64"/>
      <c r="G6" s="64"/>
      <c r="H6" s="64"/>
      <c r="I6" s="64"/>
      <c r="J6" s="64"/>
      <c r="K6" s="65"/>
      <c r="L6" s="19" t="s">
        <v>7</v>
      </c>
      <c r="N6" s="239" t="s">
        <v>134</v>
      </c>
      <c r="O6" s="239"/>
      <c r="P6" s="239"/>
      <c r="Q6" s="239"/>
      <c r="R6" s="239"/>
      <c r="S6" s="239"/>
      <c r="T6" s="239"/>
      <c r="U6" s="239"/>
      <c r="V6" s="239"/>
      <c r="W6" s="19" t="s">
        <v>8</v>
      </c>
      <c r="Y6" s="86" t="s">
        <v>654</v>
      </c>
      <c r="Z6" s="86"/>
      <c r="AA6" s="86"/>
      <c r="AB6" s="86"/>
      <c r="AC6" s="86"/>
      <c r="AD6" s="86"/>
      <c r="AE6" s="86"/>
      <c r="AF6" s="86"/>
      <c r="AG6" s="86"/>
      <c r="AH6" s="86"/>
      <c r="AI6" s="19" t="s">
        <v>9</v>
      </c>
      <c r="AK6" s="69"/>
      <c r="AL6" s="69"/>
      <c r="AM6" s="69"/>
      <c r="AN6" s="69"/>
      <c r="AP6" s="266" t="s">
        <v>630</v>
      </c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8"/>
    </row>
    <row r="7" spans="1:93" ht="16.8" thickBot="1" x14ac:dyDescent="0.45">
      <c r="A7" s="66"/>
      <c r="B7" s="67"/>
      <c r="C7" s="67"/>
      <c r="D7" s="67"/>
      <c r="E7" s="67"/>
      <c r="F7" s="67"/>
      <c r="G7" s="67"/>
      <c r="H7" s="67"/>
      <c r="I7" s="67"/>
      <c r="J7" s="67"/>
      <c r="K7" s="68"/>
      <c r="L7" s="19" t="s">
        <v>10</v>
      </c>
      <c r="N7" s="70" t="s">
        <v>372</v>
      </c>
      <c r="O7" s="70"/>
      <c r="P7" s="70"/>
      <c r="Q7" s="70"/>
      <c r="R7" s="70"/>
      <c r="S7" s="70"/>
      <c r="T7" s="70"/>
      <c r="U7" s="70"/>
      <c r="V7" s="19" t="s">
        <v>11</v>
      </c>
      <c r="Y7" s="59"/>
      <c r="Z7" s="71" t="s">
        <v>372</v>
      </c>
      <c r="AA7" s="71"/>
      <c r="AB7" s="71"/>
      <c r="AC7" s="71"/>
      <c r="AD7" s="71"/>
      <c r="AE7" s="71"/>
      <c r="AF7" s="19" t="s">
        <v>16</v>
      </c>
      <c r="AJ7" s="24"/>
      <c r="AK7" s="72"/>
      <c r="AL7" s="72"/>
      <c r="AM7" s="72"/>
      <c r="AN7" s="72"/>
      <c r="AP7" s="265" t="s">
        <v>626</v>
      </c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 t="s">
        <v>571</v>
      </c>
      <c r="BE7" s="87"/>
      <c r="BF7" s="87"/>
      <c r="BG7" s="87"/>
      <c r="BH7" s="87"/>
      <c r="BI7" s="87"/>
      <c r="BJ7" s="87"/>
      <c r="BK7" s="87" t="s">
        <v>572</v>
      </c>
      <c r="BL7" s="87"/>
      <c r="BM7" s="87"/>
      <c r="BN7" s="87"/>
      <c r="BO7" s="87"/>
      <c r="BP7" s="87"/>
      <c r="BQ7" s="87"/>
      <c r="BR7" s="87" t="s">
        <v>627</v>
      </c>
      <c r="BS7" s="87"/>
      <c r="BT7" s="87"/>
      <c r="BU7" s="87"/>
      <c r="BV7" s="87"/>
      <c r="BW7" s="87" t="s">
        <v>629</v>
      </c>
      <c r="BX7" s="87"/>
      <c r="BY7" s="87"/>
      <c r="BZ7" s="87"/>
      <c r="CA7" s="87"/>
      <c r="CB7" s="87"/>
      <c r="CC7" s="87" t="s">
        <v>628</v>
      </c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264"/>
    </row>
    <row r="8" spans="1:93" ht="16.8" thickTop="1" x14ac:dyDescent="0.4">
      <c r="B8" s="19" t="s">
        <v>13</v>
      </c>
      <c r="G8" s="197" t="s">
        <v>604</v>
      </c>
      <c r="H8" s="197"/>
      <c r="I8" s="197"/>
      <c r="J8" s="197"/>
      <c r="K8" s="197"/>
      <c r="L8" s="19" t="s">
        <v>14</v>
      </c>
      <c r="Q8" s="73" t="s">
        <v>615</v>
      </c>
      <c r="R8" s="73"/>
      <c r="S8" s="73"/>
      <c r="T8" s="73"/>
      <c r="U8" s="73"/>
      <c r="V8" s="73"/>
      <c r="W8" s="19" t="s">
        <v>15</v>
      </c>
      <c r="AC8" s="73" t="s">
        <v>621</v>
      </c>
      <c r="AD8" s="73"/>
      <c r="AE8" s="73"/>
      <c r="AF8" s="73"/>
      <c r="AG8" s="73"/>
      <c r="AP8" s="90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2"/>
      <c r="BD8" s="270"/>
      <c r="BE8" s="91"/>
      <c r="BF8" s="91"/>
      <c r="BG8" s="91"/>
      <c r="BH8" s="91"/>
      <c r="BI8" s="91"/>
      <c r="BJ8" s="92"/>
      <c r="BK8" s="270"/>
      <c r="BL8" s="91"/>
      <c r="BM8" s="91"/>
      <c r="BN8" s="91"/>
      <c r="BO8" s="91"/>
      <c r="BP8" s="91"/>
      <c r="BQ8" s="92"/>
      <c r="BR8" s="270"/>
      <c r="BS8" s="91"/>
      <c r="BT8" s="91"/>
      <c r="BU8" s="91"/>
      <c r="BV8" s="92"/>
      <c r="BW8" s="270"/>
      <c r="BX8" s="91"/>
      <c r="BY8" s="91"/>
      <c r="BZ8" s="91"/>
      <c r="CA8" s="91"/>
      <c r="CB8" s="92"/>
      <c r="CC8" s="270"/>
      <c r="CD8" s="91"/>
      <c r="CE8" s="91"/>
      <c r="CF8" s="91"/>
      <c r="CG8" s="91"/>
      <c r="CH8" s="91"/>
      <c r="CI8" s="91"/>
      <c r="CJ8" s="91"/>
      <c r="CK8" s="91"/>
      <c r="CL8" s="91"/>
      <c r="CM8" s="91"/>
      <c r="CN8" s="91"/>
      <c r="CO8" s="271"/>
    </row>
    <row r="9" spans="1:93" x14ac:dyDescent="0.35">
      <c r="B9" s="19" t="s">
        <v>12</v>
      </c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P9" s="93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89"/>
      <c r="BD9" s="88"/>
      <c r="BE9" s="72"/>
      <c r="BF9" s="72"/>
      <c r="BG9" s="72"/>
      <c r="BH9" s="72"/>
      <c r="BI9" s="72"/>
      <c r="BJ9" s="89"/>
      <c r="BK9" s="88"/>
      <c r="BL9" s="72"/>
      <c r="BM9" s="72"/>
      <c r="BN9" s="72"/>
      <c r="BO9" s="72"/>
      <c r="BP9" s="72"/>
      <c r="BQ9" s="89"/>
      <c r="BR9" s="88"/>
      <c r="BS9" s="72"/>
      <c r="BT9" s="72"/>
      <c r="BU9" s="72"/>
      <c r="BV9" s="89"/>
      <c r="BW9" s="88"/>
      <c r="BX9" s="72"/>
      <c r="BY9" s="72"/>
      <c r="BZ9" s="72"/>
      <c r="CA9" s="72"/>
      <c r="CB9" s="89"/>
      <c r="CC9" s="88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269"/>
    </row>
    <row r="10" spans="1:93" ht="16.2" thickBot="1" x14ac:dyDescent="0.4">
      <c r="AP10" s="93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89"/>
      <c r="BD10" s="88"/>
      <c r="BE10" s="72"/>
      <c r="BF10" s="72"/>
      <c r="BG10" s="72"/>
      <c r="BH10" s="72"/>
      <c r="BI10" s="72"/>
      <c r="BJ10" s="89"/>
      <c r="BK10" s="88"/>
      <c r="BL10" s="72"/>
      <c r="BM10" s="72"/>
      <c r="BN10" s="72"/>
      <c r="BO10" s="72"/>
      <c r="BP10" s="72"/>
      <c r="BQ10" s="89"/>
      <c r="BR10" s="88"/>
      <c r="BS10" s="72"/>
      <c r="BT10" s="72"/>
      <c r="BU10" s="72"/>
      <c r="BV10" s="89"/>
      <c r="BW10" s="88"/>
      <c r="BX10" s="72"/>
      <c r="BY10" s="72"/>
      <c r="BZ10" s="72"/>
      <c r="CA10" s="72"/>
      <c r="CB10" s="89"/>
      <c r="CC10" s="88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269"/>
    </row>
    <row r="11" spans="1:93" ht="15.6" customHeight="1" thickTop="1" thickBot="1" x14ac:dyDescent="0.45">
      <c r="A11" s="198">
        <v>10</v>
      </c>
      <c r="B11" s="199"/>
      <c r="C11" s="284">
        <v>0</v>
      </c>
      <c r="D11" s="204" t="s">
        <v>17</v>
      </c>
      <c r="E11" s="205"/>
      <c r="F11" s="116" t="s">
        <v>23</v>
      </c>
      <c r="G11" s="118"/>
      <c r="H11" s="122">
        <f>IF($C$12=0,VLOOKUP(Feuil1!$A$11,Feuil2!$L$81:$Q$99,2,FALSE),VLOOKUP(Feuil1!$C$11,Feuil2!$E$81:$J$182,2,FALSE))</f>
        <v>0</v>
      </c>
      <c r="I11" s="123"/>
      <c r="J11" s="25"/>
      <c r="K11" s="116" t="s">
        <v>24</v>
      </c>
      <c r="L11" s="118"/>
      <c r="M11" s="122">
        <f>IF($C$12=0,VLOOKUP(Feuil1!$A$11,Feuil2!$L$81:$Q$99,3,FALSE),VLOOKUP(Feuil1!$C$11,Feuil2!$E$81:$J$182,3,FALSE))</f>
        <v>0</v>
      </c>
      <c r="N11" s="123"/>
      <c r="O11" s="25"/>
      <c r="P11" s="116" t="s">
        <v>25</v>
      </c>
      <c r="Q11" s="118"/>
      <c r="R11" s="122">
        <f>IF($C$12=0,VLOOKUP(Feuil1!$A$11,Feuil2!$L$81:$Q$99,4,FALSE),VLOOKUP(Feuil1!$C$11,Feuil2!$E$81:$J$182,4,FALSE))</f>
        <v>0</v>
      </c>
      <c r="S11" s="123"/>
      <c r="T11" s="25"/>
      <c r="U11" s="116" t="s">
        <v>27</v>
      </c>
      <c r="V11" s="118"/>
      <c r="W11" s="122" t="str">
        <f>IF($C$12=0,VLOOKUP(Feuil1!$A$11,Feuil2!$L$81:$Q$99,5,FALSE),VLOOKUP(Feuil1!$C$11,Feuil2!$E$81:$J$182,5,FALSE))</f>
        <v>1 - 2</v>
      </c>
      <c r="X11" s="123"/>
      <c r="Y11" s="25"/>
      <c r="Z11" s="116" t="s">
        <v>29</v>
      </c>
      <c r="AA11" s="118"/>
      <c r="AB11" s="181">
        <f>IF($C$12=0,VLOOKUP(Feuil1!$A$11,Feuil2!$L$81:$Q$99,6,FALSE),VLOOKUP(Feuil1!$C$11,Feuil2!$E$81:$J$182,6,FALSE))</f>
        <v>0.02</v>
      </c>
      <c r="AC11" s="187"/>
      <c r="AE11" s="75" t="s">
        <v>31</v>
      </c>
      <c r="AF11" s="76"/>
      <c r="AG11" s="76"/>
      <c r="AH11" s="76"/>
      <c r="AI11" s="76"/>
      <c r="AJ11" s="76"/>
      <c r="AK11" s="76"/>
      <c r="AL11" s="76"/>
      <c r="AM11" s="76"/>
      <c r="AN11" s="77"/>
      <c r="AP11" s="93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89"/>
      <c r="BD11" s="88"/>
      <c r="BE11" s="72"/>
      <c r="BF11" s="72"/>
      <c r="BG11" s="72"/>
      <c r="BH11" s="72"/>
      <c r="BI11" s="72"/>
      <c r="BJ11" s="89"/>
      <c r="BK11" s="88"/>
      <c r="BL11" s="72"/>
      <c r="BM11" s="72"/>
      <c r="BN11" s="72"/>
      <c r="BO11" s="72"/>
      <c r="BP11" s="72"/>
      <c r="BQ11" s="89"/>
      <c r="BR11" s="88"/>
      <c r="BS11" s="72"/>
      <c r="BT11" s="72"/>
      <c r="BU11" s="72"/>
      <c r="BV11" s="89"/>
      <c r="BW11" s="88"/>
      <c r="BX11" s="72"/>
      <c r="BY11" s="72"/>
      <c r="BZ11" s="72"/>
      <c r="CA11" s="72"/>
      <c r="CB11" s="89"/>
      <c r="CC11" s="88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269"/>
    </row>
    <row r="12" spans="1:93" ht="15.6" customHeight="1" thickTop="1" thickBot="1" x14ac:dyDescent="0.45">
      <c r="A12" s="200"/>
      <c r="B12" s="201"/>
      <c r="C12" s="26">
        <f>IF(OR($N$5="GUERRIER",$N$5="PALADIN",$N$5="RANGER")*AND($A$11=18),1,0)</f>
        <v>0</v>
      </c>
      <c r="D12" s="204"/>
      <c r="E12" s="205"/>
      <c r="F12" s="119"/>
      <c r="G12" s="121"/>
      <c r="H12" s="124"/>
      <c r="I12" s="125"/>
      <c r="J12" s="27"/>
      <c r="K12" s="119"/>
      <c r="L12" s="121"/>
      <c r="M12" s="124"/>
      <c r="N12" s="125"/>
      <c r="O12" s="27"/>
      <c r="P12" s="119" t="s">
        <v>26</v>
      </c>
      <c r="Q12" s="121"/>
      <c r="R12" s="124"/>
      <c r="S12" s="125"/>
      <c r="T12" s="27"/>
      <c r="U12" s="119" t="s">
        <v>28</v>
      </c>
      <c r="V12" s="121"/>
      <c r="W12" s="124"/>
      <c r="X12" s="125"/>
      <c r="Y12" s="27"/>
      <c r="Z12" s="119" t="s">
        <v>30</v>
      </c>
      <c r="AA12" s="121"/>
      <c r="AB12" s="183"/>
      <c r="AC12" s="188"/>
      <c r="AE12" s="75" t="s">
        <v>32</v>
      </c>
      <c r="AF12" s="76"/>
      <c r="AG12" s="76"/>
      <c r="AH12" s="76"/>
      <c r="AI12" s="76"/>
      <c r="AJ12" s="76"/>
      <c r="AK12" s="76"/>
      <c r="AL12" s="76"/>
      <c r="AM12" s="76"/>
      <c r="AN12" s="77"/>
      <c r="AP12" s="93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89"/>
      <c r="BD12" s="88"/>
      <c r="BE12" s="72"/>
      <c r="BF12" s="72"/>
      <c r="BG12" s="72"/>
      <c r="BH12" s="72"/>
      <c r="BI12" s="72"/>
      <c r="BJ12" s="89"/>
      <c r="BK12" s="88"/>
      <c r="BL12" s="72"/>
      <c r="BM12" s="72"/>
      <c r="BN12" s="72"/>
      <c r="BO12" s="72"/>
      <c r="BP12" s="72"/>
      <c r="BQ12" s="89"/>
      <c r="BR12" s="88"/>
      <c r="BS12" s="72"/>
      <c r="BT12" s="72"/>
      <c r="BU12" s="72"/>
      <c r="BV12" s="89"/>
      <c r="BW12" s="88"/>
      <c r="BX12" s="72"/>
      <c r="BY12" s="72"/>
      <c r="BZ12" s="72"/>
      <c r="CA12" s="72"/>
      <c r="CB12" s="89"/>
      <c r="CC12" s="88"/>
      <c r="CD12" s="72"/>
      <c r="CE12" s="72"/>
      <c r="CF12" s="72"/>
      <c r="CG12" s="72"/>
      <c r="CH12" s="72"/>
      <c r="CI12" s="72"/>
      <c r="CJ12" s="72"/>
      <c r="CK12" s="72"/>
      <c r="CL12" s="72"/>
      <c r="CM12" s="72"/>
      <c r="CN12" s="72"/>
      <c r="CO12" s="269"/>
    </row>
    <row r="13" spans="1:93" ht="16.8" thickTop="1" x14ac:dyDescent="0.35">
      <c r="A13" s="198">
        <v>10</v>
      </c>
      <c r="B13" s="202"/>
      <c r="D13" s="204" t="s">
        <v>18</v>
      </c>
      <c r="E13" s="205"/>
      <c r="F13" s="116" t="s">
        <v>96</v>
      </c>
      <c r="G13" s="118"/>
      <c r="H13" s="122">
        <f>VLOOKUP($A$13,Feuil2!$E$19:$I$37,2,FALSE)</f>
        <v>2</v>
      </c>
      <c r="I13" s="123"/>
      <c r="J13" s="28"/>
      <c r="K13" s="116" t="s">
        <v>98</v>
      </c>
      <c r="L13" s="118"/>
      <c r="M13" s="181">
        <f>VLOOKUP($A$13,Feuil2!$E$19:$I$37,3,FALSE)</f>
        <v>0.45</v>
      </c>
      <c r="N13" s="182"/>
      <c r="O13" s="28"/>
      <c r="P13" s="116" t="s">
        <v>100</v>
      </c>
      <c r="Q13" s="118"/>
      <c r="R13" s="122">
        <f>VLOOKUP($A$13,Feuil2!$E$19:$I$37,4,FALSE)</f>
        <v>5</v>
      </c>
      <c r="S13" s="123"/>
      <c r="T13" s="28"/>
      <c r="U13" s="116" t="s">
        <v>100</v>
      </c>
      <c r="V13" s="118"/>
      <c r="W13" s="122">
        <f>VLOOKUP($A$13,Feuil2!$E$19:$I$37,5,FALSE)</f>
        <v>7</v>
      </c>
      <c r="X13" s="123"/>
      <c r="Y13" s="28"/>
      <c r="Z13" s="28"/>
      <c r="AA13" s="28"/>
      <c r="AB13" s="28"/>
      <c r="AC13" s="29"/>
      <c r="AE13" s="30" t="s">
        <v>33</v>
      </c>
      <c r="AF13" s="31"/>
      <c r="AG13" s="31"/>
      <c r="AH13" s="31"/>
      <c r="AI13" s="31"/>
      <c r="AJ13" s="31"/>
      <c r="AK13" s="97" t="str">
        <f>VLOOKUP(Feuil1!$N$6,Feuil2!$CF$1:$CJ$8,2,FALSE)</f>
        <v>NON</v>
      </c>
      <c r="AL13" s="97"/>
      <c r="AM13" s="97"/>
      <c r="AN13" s="98"/>
      <c r="AP13" s="93"/>
      <c r="AQ13" s="72"/>
      <c r="AR13" s="72"/>
      <c r="AS13" s="72"/>
      <c r="AT13" s="72"/>
      <c r="AU13" s="72"/>
      <c r="AV13" s="72"/>
      <c r="AW13" s="72"/>
      <c r="AX13" s="72"/>
      <c r="AY13" s="72"/>
      <c r="AZ13" s="72"/>
      <c r="BA13" s="72"/>
      <c r="BB13" s="72"/>
      <c r="BC13" s="89"/>
      <c r="BD13" s="88"/>
      <c r="BE13" s="72"/>
      <c r="BF13" s="72"/>
      <c r="BG13" s="72"/>
      <c r="BH13" s="72"/>
      <c r="BI13" s="72"/>
      <c r="BJ13" s="89"/>
      <c r="BK13" s="88"/>
      <c r="BL13" s="72"/>
      <c r="BM13" s="72"/>
      <c r="BN13" s="72"/>
      <c r="BO13" s="72"/>
      <c r="BP13" s="72"/>
      <c r="BQ13" s="89"/>
      <c r="BR13" s="88"/>
      <c r="BS13" s="72"/>
      <c r="BT13" s="72"/>
      <c r="BU13" s="72"/>
      <c r="BV13" s="89"/>
      <c r="BW13" s="88"/>
      <c r="BX13" s="72"/>
      <c r="BY13" s="72"/>
      <c r="BZ13" s="72"/>
      <c r="CA13" s="72"/>
      <c r="CB13" s="89"/>
      <c r="CC13" s="88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72"/>
      <c r="CO13" s="269"/>
    </row>
    <row r="14" spans="1:93" ht="16.8" thickBot="1" x14ac:dyDescent="0.4">
      <c r="A14" s="200"/>
      <c r="B14" s="203"/>
      <c r="D14" s="204"/>
      <c r="E14" s="205"/>
      <c r="F14" s="119" t="s">
        <v>97</v>
      </c>
      <c r="G14" s="121"/>
      <c r="H14" s="124"/>
      <c r="I14" s="125"/>
      <c r="J14" s="32"/>
      <c r="K14" s="119" t="s">
        <v>99</v>
      </c>
      <c r="L14" s="121"/>
      <c r="M14" s="183"/>
      <c r="N14" s="184"/>
      <c r="O14" s="32"/>
      <c r="P14" s="119" t="s">
        <v>275</v>
      </c>
      <c r="Q14" s="121"/>
      <c r="R14" s="124"/>
      <c r="S14" s="125"/>
      <c r="T14" s="32"/>
      <c r="U14" s="119" t="s">
        <v>276</v>
      </c>
      <c r="V14" s="121"/>
      <c r="W14" s="124"/>
      <c r="X14" s="125"/>
      <c r="Y14" s="32"/>
      <c r="Z14" s="32"/>
      <c r="AA14" s="32"/>
      <c r="AB14" s="32"/>
      <c r="AC14" s="33"/>
      <c r="AE14" s="30" t="s">
        <v>34</v>
      </c>
      <c r="AF14" s="31"/>
      <c r="AG14" s="31"/>
      <c r="AH14" s="31"/>
      <c r="AI14" s="31"/>
      <c r="AJ14" s="31"/>
      <c r="AK14" s="97" t="str">
        <f>VLOOKUP(Feuil1!$N$6,Feuil2!$CF$1:$CJ$8,3,FALSE)</f>
        <v>NON</v>
      </c>
      <c r="AL14" s="97"/>
      <c r="AM14" s="97"/>
      <c r="AN14" s="98"/>
      <c r="AP14" s="93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89"/>
      <c r="BD14" s="88"/>
      <c r="BE14" s="72"/>
      <c r="BF14" s="72"/>
      <c r="BG14" s="72"/>
      <c r="BH14" s="72"/>
      <c r="BI14" s="72"/>
      <c r="BJ14" s="89"/>
      <c r="BK14" s="88"/>
      <c r="BL14" s="72"/>
      <c r="BM14" s="72"/>
      <c r="BN14" s="72"/>
      <c r="BO14" s="72"/>
      <c r="BP14" s="72"/>
      <c r="BQ14" s="89"/>
      <c r="BR14" s="88"/>
      <c r="BS14" s="72"/>
      <c r="BT14" s="72"/>
      <c r="BU14" s="72"/>
      <c r="BV14" s="89"/>
      <c r="BW14" s="88"/>
      <c r="BX14" s="72"/>
      <c r="BY14" s="72"/>
      <c r="BZ14" s="72"/>
      <c r="CA14" s="72"/>
      <c r="CB14" s="89"/>
      <c r="CC14" s="88"/>
      <c r="CD14" s="72"/>
      <c r="CE14" s="72"/>
      <c r="CF14" s="72"/>
      <c r="CG14" s="72"/>
      <c r="CH14" s="72"/>
      <c r="CI14" s="72"/>
      <c r="CJ14" s="72"/>
      <c r="CK14" s="72"/>
      <c r="CL14" s="72"/>
      <c r="CM14" s="72"/>
      <c r="CN14" s="72"/>
      <c r="CO14" s="269"/>
    </row>
    <row r="15" spans="1:93" ht="16.8" thickTop="1" x14ac:dyDescent="0.35">
      <c r="A15" s="198">
        <v>10</v>
      </c>
      <c r="B15" s="202"/>
      <c r="D15" s="204" t="s">
        <v>19</v>
      </c>
      <c r="E15" s="205"/>
      <c r="F15" s="116" t="s">
        <v>25</v>
      </c>
      <c r="G15" s="118"/>
      <c r="H15" s="122">
        <f>VLOOKUP($A$15,Feuil2!$K$19:$R$37,2,FALSE)</f>
        <v>0</v>
      </c>
      <c r="I15" s="123"/>
      <c r="J15" s="28"/>
      <c r="K15" s="185" t="s">
        <v>101</v>
      </c>
      <c r="L15" s="185"/>
      <c r="M15" s="34">
        <v>1</v>
      </c>
      <c r="N15" s="34">
        <v>2</v>
      </c>
      <c r="O15" s="34">
        <v>3</v>
      </c>
      <c r="P15" s="35">
        <v>4</v>
      </c>
      <c r="Q15" s="36"/>
      <c r="R15" s="116" t="s">
        <v>103</v>
      </c>
      <c r="S15" s="118"/>
      <c r="T15" s="181" t="str">
        <f>IF(OR($N$5="CLERC",$N$5="DRUIDE"),VLOOKUP($A$15,Feuil2!$K$19:$R$37,7,FALSE),"no")</f>
        <v>no</v>
      </c>
      <c r="U15" s="182" t="str">
        <f>IF(OR($N$5="CLERC",$N$5="DRUIDE"),VLOOKUP($A$15,Feuil2!$K$19:$R$37,6,FALSE),"no")</f>
        <v>no</v>
      </c>
      <c r="V15" s="36"/>
      <c r="W15" s="116" t="s">
        <v>25</v>
      </c>
      <c r="X15" s="118"/>
      <c r="Y15" s="122">
        <f>VLOOKUP($A$15,Feuil2!$K$19:$R$37,8,FALSE)</f>
        <v>0</v>
      </c>
      <c r="Z15" s="123"/>
      <c r="AA15" s="36"/>
      <c r="AB15" s="28"/>
      <c r="AC15" s="29"/>
      <c r="AE15" s="30" t="s">
        <v>35</v>
      </c>
      <c r="AF15" s="31"/>
      <c r="AG15" s="31"/>
      <c r="AH15" s="31"/>
      <c r="AI15" s="31"/>
      <c r="AJ15" s="31"/>
      <c r="AK15" s="97" t="str">
        <f>VLOOKUP(Feuil1!$N$6,Feuil2!$CF$1:$CJ$8,4,FALSE)</f>
        <v>Aucune</v>
      </c>
      <c r="AL15" s="97"/>
      <c r="AM15" s="97"/>
      <c r="AN15" s="98"/>
      <c r="AP15" s="93"/>
      <c r="AQ15" s="72"/>
      <c r="AR15" s="72"/>
      <c r="AS15" s="72"/>
      <c r="AT15" s="72"/>
      <c r="AU15" s="72"/>
      <c r="AV15" s="72"/>
      <c r="AW15" s="72"/>
      <c r="AX15" s="72"/>
      <c r="AY15" s="72"/>
      <c r="AZ15" s="72"/>
      <c r="BA15" s="72"/>
      <c r="BB15" s="72"/>
      <c r="BC15" s="89"/>
      <c r="BD15" s="88"/>
      <c r="BE15" s="72"/>
      <c r="BF15" s="72"/>
      <c r="BG15" s="72"/>
      <c r="BH15" s="72"/>
      <c r="BI15" s="72"/>
      <c r="BJ15" s="89"/>
      <c r="BK15" s="88"/>
      <c r="BL15" s="72"/>
      <c r="BM15" s="72"/>
      <c r="BN15" s="72"/>
      <c r="BO15" s="72"/>
      <c r="BP15" s="72"/>
      <c r="BQ15" s="89"/>
      <c r="BR15" s="88"/>
      <c r="BS15" s="72"/>
      <c r="BT15" s="72"/>
      <c r="BU15" s="72"/>
      <c r="BV15" s="89"/>
      <c r="BW15" s="88"/>
      <c r="BX15" s="72"/>
      <c r="BY15" s="72"/>
      <c r="BZ15" s="72"/>
      <c r="CA15" s="72"/>
      <c r="CB15" s="89"/>
      <c r="CC15" s="88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269"/>
    </row>
    <row r="16" spans="1:93" ht="17.399999999999999" thickBot="1" x14ac:dyDescent="0.4">
      <c r="A16" s="200"/>
      <c r="B16" s="203"/>
      <c r="D16" s="204"/>
      <c r="E16" s="205"/>
      <c r="F16" s="119" t="s">
        <v>57</v>
      </c>
      <c r="G16" s="121"/>
      <c r="H16" s="124"/>
      <c r="I16" s="125"/>
      <c r="J16" s="32"/>
      <c r="K16" s="186" t="s">
        <v>102</v>
      </c>
      <c r="L16" s="186"/>
      <c r="M16" s="37" t="str">
        <f>IF(OR($N$5="CLERC",$N$5="DRUIDE"),VLOOKUP($A$15,Feuil2!$K$19:$R$37,3,FALSE),"no")</f>
        <v>no</v>
      </c>
      <c r="N16" s="37" t="str">
        <f>IF(OR($N$5="CLERC",$N$5="DRUIDE"),VLOOKUP($A$15,Feuil2!$K$19:$R$37,4,FALSE),"no")</f>
        <v>no</v>
      </c>
      <c r="O16" s="37" t="str">
        <f>IF(OR($N$5="CLERC",$N$5="DRUIDE"),VLOOKUP($A$15,Feuil2!$K$19:$R$37,5,FALSE),"no")</f>
        <v>no</v>
      </c>
      <c r="P16" s="38" t="str">
        <f>IF(OR($N$5="CLERC",$N$5="DRUIDE"),VLOOKUP($A$15,Feuil2!$K$19:$R$37,6,FALSE),"no")</f>
        <v>no</v>
      </c>
      <c r="Q16" s="32"/>
      <c r="R16" s="119" t="s">
        <v>104</v>
      </c>
      <c r="S16" s="121"/>
      <c r="T16" s="183" t="str">
        <f>IF(OR($N$5="CLERC",$N$5="DRUIDE"),VLOOKUP($A$15,Feuil2!$K$19:$R$37,6,FALSE),"no")</f>
        <v>no</v>
      </c>
      <c r="U16" s="184" t="str">
        <f>IF(OR($N$5="CLERC",$N$5="DRUIDE"),VLOOKUP($A$15,Feuil2!$K$19:$R$37,6,FALSE),"no")</f>
        <v>no</v>
      </c>
      <c r="V16" s="32"/>
      <c r="W16" s="119" t="s">
        <v>105</v>
      </c>
      <c r="X16" s="121"/>
      <c r="Y16" s="124"/>
      <c r="Z16" s="125"/>
      <c r="AA16" s="32"/>
      <c r="AB16" s="32"/>
      <c r="AC16" s="33"/>
      <c r="AE16" s="30" t="s">
        <v>36</v>
      </c>
      <c r="AF16" s="31"/>
      <c r="AG16" s="31"/>
      <c r="AH16" s="31"/>
      <c r="AI16" s="31"/>
      <c r="AJ16" s="31"/>
      <c r="AK16" s="166" t="str">
        <f>VLOOKUP(Feuil1!$N$6,Feuil2!$CF$1:$CJ$8,5,FALSE)</f>
        <v>1-2 sur 1D6</v>
      </c>
      <c r="AL16" s="166"/>
      <c r="AM16" s="166"/>
      <c r="AN16" s="167"/>
      <c r="AP16" s="93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89"/>
      <c r="BD16" s="88"/>
      <c r="BE16" s="72"/>
      <c r="BF16" s="72"/>
      <c r="BG16" s="72"/>
      <c r="BH16" s="72"/>
      <c r="BI16" s="72"/>
      <c r="BJ16" s="89"/>
      <c r="BK16" s="88"/>
      <c r="BL16" s="72"/>
      <c r="BM16" s="72"/>
      <c r="BN16" s="72"/>
      <c r="BO16" s="72"/>
      <c r="BP16" s="72"/>
      <c r="BQ16" s="89"/>
      <c r="BR16" s="88"/>
      <c r="BS16" s="72"/>
      <c r="BT16" s="72"/>
      <c r="BU16" s="72"/>
      <c r="BV16" s="89"/>
      <c r="BW16" s="88"/>
      <c r="BX16" s="72"/>
      <c r="BY16" s="72"/>
      <c r="BZ16" s="72"/>
      <c r="CA16" s="72"/>
      <c r="CB16" s="89"/>
      <c r="CC16" s="88"/>
      <c r="CD16" s="72"/>
      <c r="CE16" s="72"/>
      <c r="CF16" s="72"/>
      <c r="CG16" s="72"/>
      <c r="CH16" s="72"/>
      <c r="CI16" s="72"/>
      <c r="CJ16" s="72"/>
      <c r="CK16" s="72"/>
      <c r="CL16" s="72"/>
      <c r="CM16" s="72"/>
      <c r="CN16" s="72"/>
      <c r="CO16" s="269"/>
    </row>
    <row r="17" spans="1:93" ht="17.399999999999999" thickTop="1" thickBot="1" x14ac:dyDescent="0.4">
      <c r="A17" s="198">
        <v>10</v>
      </c>
      <c r="B17" s="202"/>
      <c r="D17" s="204" t="s">
        <v>20</v>
      </c>
      <c r="E17" s="205"/>
      <c r="F17" s="116" t="s">
        <v>25</v>
      </c>
      <c r="G17" s="118"/>
      <c r="H17" s="122">
        <f>VLOOKUP($A$17,Feuil2!$E$40:$H$58,2,FALSE)</f>
        <v>0</v>
      </c>
      <c r="I17" s="123"/>
      <c r="J17" s="28"/>
      <c r="K17" s="116" t="s">
        <v>107</v>
      </c>
      <c r="L17" s="117"/>
      <c r="M17" s="117"/>
      <c r="N17" s="117"/>
      <c r="O17" s="118"/>
      <c r="P17" s="193">
        <f>VLOOKUP($A$17,Feuil2!$E$40:$H$58,3,FALSE)</f>
        <v>0</v>
      </c>
      <c r="Q17" s="194"/>
      <c r="R17" s="28"/>
      <c r="S17" s="116" t="s">
        <v>109</v>
      </c>
      <c r="T17" s="117"/>
      <c r="U17" s="117"/>
      <c r="V17" s="117"/>
      <c r="W17" s="117"/>
      <c r="X17" s="117"/>
      <c r="Y17" s="118"/>
      <c r="Z17" s="122">
        <f>VLOOKUP($A$17,Feuil2!$E$40:$H$58,4,FALSE)</f>
        <v>0</v>
      </c>
      <c r="AA17" s="123"/>
      <c r="AB17" s="28"/>
      <c r="AC17" s="29"/>
      <c r="AE17" s="75" t="s">
        <v>3</v>
      </c>
      <c r="AF17" s="76"/>
      <c r="AG17" s="76"/>
      <c r="AH17" s="76"/>
      <c r="AI17" s="76"/>
      <c r="AJ17" s="76"/>
      <c r="AK17" s="76"/>
      <c r="AL17" s="76"/>
      <c r="AM17" s="76"/>
      <c r="AN17" s="77"/>
      <c r="AP17" s="272"/>
      <c r="AQ17" s="273"/>
      <c r="AR17" s="273"/>
      <c r="AS17" s="273"/>
      <c r="AT17" s="273"/>
      <c r="AU17" s="273"/>
      <c r="AV17" s="273"/>
      <c r="AW17" s="273"/>
      <c r="AX17" s="273"/>
      <c r="AY17" s="273"/>
      <c r="AZ17" s="273"/>
      <c r="BA17" s="273"/>
      <c r="BB17" s="273"/>
      <c r="BC17" s="274"/>
      <c r="BD17" s="275"/>
      <c r="BE17" s="273"/>
      <c r="BF17" s="273"/>
      <c r="BG17" s="273"/>
      <c r="BH17" s="273"/>
      <c r="BI17" s="273"/>
      <c r="BJ17" s="274"/>
      <c r="BK17" s="275"/>
      <c r="BL17" s="273"/>
      <c r="BM17" s="273"/>
      <c r="BN17" s="273"/>
      <c r="BO17" s="273"/>
      <c r="BP17" s="273"/>
      <c r="BQ17" s="274"/>
      <c r="BR17" s="275"/>
      <c r="BS17" s="273"/>
      <c r="BT17" s="273"/>
      <c r="BU17" s="273"/>
      <c r="BV17" s="274"/>
      <c r="BW17" s="275"/>
      <c r="BX17" s="273"/>
      <c r="BY17" s="273"/>
      <c r="BZ17" s="273"/>
      <c r="CA17" s="273"/>
      <c r="CB17" s="274"/>
      <c r="CC17" s="275"/>
      <c r="CD17" s="273"/>
      <c r="CE17" s="273"/>
      <c r="CF17" s="273"/>
      <c r="CG17" s="273"/>
      <c r="CH17" s="273"/>
      <c r="CI17" s="273"/>
      <c r="CJ17" s="273"/>
      <c r="CK17" s="273"/>
      <c r="CL17" s="273"/>
      <c r="CM17" s="273"/>
      <c r="CN17" s="273"/>
      <c r="CO17" s="276"/>
    </row>
    <row r="18" spans="1:93" ht="21" thickTop="1" thickBot="1" x14ac:dyDescent="0.4">
      <c r="A18" s="200"/>
      <c r="B18" s="203"/>
      <c r="D18" s="204"/>
      <c r="E18" s="205"/>
      <c r="F18" s="119" t="s">
        <v>106</v>
      </c>
      <c r="G18" s="121"/>
      <c r="H18" s="124"/>
      <c r="I18" s="125"/>
      <c r="J18" s="32"/>
      <c r="K18" s="119" t="s">
        <v>108</v>
      </c>
      <c r="L18" s="120"/>
      <c r="M18" s="120"/>
      <c r="N18" s="120"/>
      <c r="O18" s="121"/>
      <c r="P18" s="195"/>
      <c r="Q18" s="196"/>
      <c r="R18" s="32"/>
      <c r="S18" s="119" t="s">
        <v>110</v>
      </c>
      <c r="T18" s="120"/>
      <c r="U18" s="120"/>
      <c r="V18" s="120"/>
      <c r="W18" s="120"/>
      <c r="X18" s="120"/>
      <c r="Y18" s="121"/>
      <c r="Z18" s="124"/>
      <c r="AA18" s="125"/>
      <c r="AB18" s="32"/>
      <c r="AC18" s="33"/>
      <c r="AE18" s="30" t="s">
        <v>37</v>
      </c>
      <c r="AF18" s="31"/>
      <c r="AG18" s="31"/>
      <c r="AH18" s="31"/>
      <c r="AI18" s="31"/>
      <c r="AJ18" s="31"/>
      <c r="AK18" s="31"/>
      <c r="AL18" s="175">
        <f>VLOOKUP($N$5,Feuil2!$CF$11:$CK$20,2,FALSE)</f>
        <v>0</v>
      </c>
      <c r="AM18" s="175"/>
      <c r="AN18" s="176"/>
      <c r="AP18" s="266" t="s">
        <v>631</v>
      </c>
      <c r="AQ18" s="267"/>
      <c r="AR18" s="267"/>
      <c r="AS18" s="267"/>
      <c r="AT18" s="267"/>
      <c r="AU18" s="267"/>
      <c r="AV18" s="267"/>
      <c r="AW18" s="267"/>
      <c r="AX18" s="267"/>
      <c r="AY18" s="267"/>
      <c r="AZ18" s="267"/>
      <c r="BA18" s="267"/>
      <c r="BB18" s="267"/>
      <c r="BC18" s="267"/>
      <c r="BD18" s="267"/>
      <c r="BE18" s="267"/>
      <c r="BF18" s="267"/>
      <c r="BG18" s="267"/>
      <c r="BH18" s="267"/>
      <c r="BI18" s="267"/>
      <c r="BJ18" s="267"/>
      <c r="BK18" s="267"/>
      <c r="BL18" s="267"/>
      <c r="BM18" s="267"/>
      <c r="BN18" s="267"/>
      <c r="BO18" s="267"/>
      <c r="BP18" s="267"/>
      <c r="BQ18" s="267"/>
      <c r="BR18" s="267"/>
      <c r="BS18" s="267"/>
      <c r="BT18" s="267"/>
      <c r="BU18" s="267"/>
      <c r="BV18" s="267"/>
      <c r="BW18" s="267"/>
      <c r="BX18" s="267"/>
      <c r="BY18" s="267"/>
      <c r="BZ18" s="267"/>
      <c r="CA18" s="267"/>
      <c r="CB18" s="267"/>
      <c r="CC18" s="267"/>
      <c r="CD18" s="267"/>
      <c r="CE18" s="267"/>
      <c r="CF18" s="267"/>
      <c r="CG18" s="267"/>
      <c r="CH18" s="267"/>
      <c r="CI18" s="267"/>
      <c r="CJ18" s="267"/>
      <c r="CK18" s="267"/>
      <c r="CL18" s="267"/>
      <c r="CM18" s="267"/>
      <c r="CN18" s="267"/>
      <c r="CO18" s="268"/>
    </row>
    <row r="19" spans="1:93" ht="17.399999999999999" thickTop="1" thickBot="1" x14ac:dyDescent="0.4">
      <c r="A19" s="198">
        <v>10</v>
      </c>
      <c r="B19" s="202"/>
      <c r="D19" s="204" t="s">
        <v>21</v>
      </c>
      <c r="E19" s="205"/>
      <c r="F19" s="116" t="s">
        <v>107</v>
      </c>
      <c r="G19" s="117"/>
      <c r="H19" s="118"/>
      <c r="I19" s="122">
        <f>VLOOKUP($A$19,Feuil2!$E$61:$H$79,2,FALSE)</f>
        <v>0</v>
      </c>
      <c r="J19" s="123"/>
      <c r="K19" s="28"/>
      <c r="L19" s="116" t="s">
        <v>112</v>
      </c>
      <c r="M19" s="118"/>
      <c r="N19" s="181">
        <f>VLOOKUP($A$19,Feuil2!$E$61:$H$79,3,FALSE)</f>
        <v>0.7</v>
      </c>
      <c r="O19" s="182"/>
      <c r="P19" s="28"/>
      <c r="Q19" s="116" t="s">
        <v>114</v>
      </c>
      <c r="R19" s="117"/>
      <c r="S19" s="118"/>
      <c r="T19" s="181">
        <f>VLOOKUP($A$19,Feuil2!$E$61:$H$79,4,FALSE)</f>
        <v>0.75</v>
      </c>
      <c r="U19" s="182"/>
      <c r="V19" s="28"/>
      <c r="W19" s="116" t="s">
        <v>116</v>
      </c>
      <c r="X19" s="117"/>
      <c r="Y19" s="117"/>
      <c r="Z19" s="117"/>
      <c r="AA19" s="118"/>
      <c r="AB19" s="189">
        <f>VLOOKUP($A$19,Feuil2!$E$61:$I$79,5,FALSE)</f>
        <v>0</v>
      </c>
      <c r="AC19" s="190"/>
      <c r="AE19" s="30" t="s">
        <v>38</v>
      </c>
      <c r="AF19" s="31"/>
      <c r="AG19" s="31"/>
      <c r="AH19" s="31"/>
      <c r="AI19" s="31"/>
      <c r="AJ19" s="31"/>
      <c r="AK19" s="31"/>
      <c r="AL19" s="97" t="str">
        <f>VLOOKUP($N$5,Feuil2!$CF$11:$CK$20,3,FALSE)</f>
        <v>NON</v>
      </c>
      <c r="AM19" s="97"/>
      <c r="AN19" s="98"/>
      <c r="AP19" s="265" t="s">
        <v>626</v>
      </c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 t="s">
        <v>571</v>
      </c>
      <c r="BE19" s="87"/>
      <c r="BF19" s="87"/>
      <c r="BG19" s="87"/>
      <c r="BH19" s="87"/>
      <c r="BI19" s="87"/>
      <c r="BJ19" s="87"/>
      <c r="BK19" s="87" t="s">
        <v>572</v>
      </c>
      <c r="BL19" s="87"/>
      <c r="BM19" s="87"/>
      <c r="BN19" s="87"/>
      <c r="BO19" s="87"/>
      <c r="BP19" s="87"/>
      <c r="BQ19" s="87"/>
      <c r="BR19" s="87" t="s">
        <v>627</v>
      </c>
      <c r="BS19" s="87"/>
      <c r="BT19" s="87"/>
      <c r="BU19" s="87"/>
      <c r="BV19" s="87"/>
      <c r="BW19" s="87" t="s">
        <v>629</v>
      </c>
      <c r="BX19" s="87"/>
      <c r="BY19" s="87"/>
      <c r="BZ19" s="87"/>
      <c r="CA19" s="87"/>
      <c r="CB19" s="87"/>
      <c r="CC19" s="87" t="s">
        <v>628</v>
      </c>
      <c r="CD19" s="87"/>
      <c r="CE19" s="87"/>
      <c r="CF19" s="87"/>
      <c r="CG19" s="87"/>
      <c r="CH19" s="87"/>
      <c r="CI19" s="87"/>
      <c r="CJ19" s="87"/>
      <c r="CK19" s="87"/>
      <c r="CL19" s="87"/>
      <c r="CM19" s="87"/>
      <c r="CN19" s="87"/>
      <c r="CO19" s="264"/>
    </row>
    <row r="20" spans="1:93" ht="17.399999999999999" thickTop="1" thickBot="1" x14ac:dyDescent="0.4">
      <c r="A20" s="200"/>
      <c r="B20" s="203"/>
      <c r="D20" s="204"/>
      <c r="E20" s="205"/>
      <c r="F20" s="119" t="s">
        <v>111</v>
      </c>
      <c r="G20" s="120"/>
      <c r="H20" s="121"/>
      <c r="I20" s="124"/>
      <c r="J20" s="125"/>
      <c r="K20" s="32"/>
      <c r="L20" s="119" t="s">
        <v>113</v>
      </c>
      <c r="M20" s="121"/>
      <c r="N20" s="183"/>
      <c r="O20" s="184"/>
      <c r="P20" s="32"/>
      <c r="Q20" s="119" t="s">
        <v>115</v>
      </c>
      <c r="R20" s="120"/>
      <c r="S20" s="121"/>
      <c r="T20" s="183"/>
      <c r="U20" s="184"/>
      <c r="V20" s="32"/>
      <c r="W20" s="119" t="s">
        <v>117</v>
      </c>
      <c r="X20" s="120"/>
      <c r="Y20" s="120"/>
      <c r="Z20" s="120"/>
      <c r="AA20" s="121"/>
      <c r="AB20" s="191"/>
      <c r="AC20" s="192"/>
      <c r="AE20" s="30" t="s">
        <v>39</v>
      </c>
      <c r="AF20" s="31"/>
      <c r="AG20" s="31"/>
      <c r="AH20" s="31"/>
      <c r="AI20" s="31"/>
      <c r="AJ20" s="31"/>
      <c r="AK20" s="31"/>
      <c r="AL20" s="97" t="str">
        <f>VLOOKUP($N$5,Feuil2!$CF$11:$CK$20,4,FALSE)</f>
        <v>NON</v>
      </c>
      <c r="AM20" s="97"/>
      <c r="AN20" s="98"/>
      <c r="AP20" s="90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2"/>
      <c r="BD20" s="270"/>
      <c r="BE20" s="91"/>
      <c r="BF20" s="91"/>
      <c r="BG20" s="91"/>
      <c r="BH20" s="91"/>
      <c r="BI20" s="91"/>
      <c r="BJ20" s="92"/>
      <c r="BK20" s="270"/>
      <c r="BL20" s="91"/>
      <c r="BM20" s="91"/>
      <c r="BN20" s="91"/>
      <c r="BO20" s="91"/>
      <c r="BP20" s="91"/>
      <c r="BQ20" s="92"/>
      <c r="BR20" s="270"/>
      <c r="BS20" s="91"/>
      <c r="BT20" s="91"/>
      <c r="BU20" s="91"/>
      <c r="BV20" s="92"/>
      <c r="BW20" s="270"/>
      <c r="BX20" s="91"/>
      <c r="BY20" s="91"/>
      <c r="BZ20" s="91"/>
      <c r="CA20" s="91"/>
      <c r="CB20" s="92"/>
      <c r="CC20" s="270"/>
      <c r="CD20" s="91"/>
      <c r="CE20" s="91"/>
      <c r="CF20" s="91"/>
      <c r="CG20" s="91"/>
      <c r="CH20" s="91"/>
      <c r="CI20" s="91"/>
      <c r="CJ20" s="91"/>
      <c r="CK20" s="91"/>
      <c r="CL20" s="91"/>
      <c r="CM20" s="91"/>
      <c r="CN20" s="91"/>
      <c r="CO20" s="271"/>
    </row>
    <row r="21" spans="1:93" ht="16.8" thickTop="1" x14ac:dyDescent="0.35">
      <c r="A21" s="198">
        <v>10</v>
      </c>
      <c r="B21" s="202"/>
      <c r="D21" s="204" t="s">
        <v>22</v>
      </c>
      <c r="E21" s="205"/>
      <c r="F21" s="116" t="s">
        <v>118</v>
      </c>
      <c r="G21" s="117"/>
      <c r="H21" s="118"/>
      <c r="I21" s="122">
        <f>VLOOKUP($A$21,Feuil2!$K$61:$N$79,2,FALSE)</f>
        <v>4</v>
      </c>
      <c r="J21" s="123"/>
      <c r="K21" s="28"/>
      <c r="L21" s="116" t="s">
        <v>107</v>
      </c>
      <c r="M21" s="117"/>
      <c r="N21" s="118"/>
      <c r="O21" s="181">
        <f>VLOOKUP($A$21,Feuil2!$K$61:$N$79,3,FALSE)</f>
        <v>0</v>
      </c>
      <c r="P21" s="182"/>
      <c r="Q21" s="28"/>
      <c r="R21" s="116" t="s">
        <v>121</v>
      </c>
      <c r="S21" s="117"/>
      <c r="T21" s="118"/>
      <c r="U21" s="181">
        <f>VLOOKUP($A$21,Feuil2!$K$61:$N$79,4,FALSE)</f>
        <v>0</v>
      </c>
      <c r="V21" s="182"/>
      <c r="W21" s="28"/>
      <c r="X21" s="28"/>
      <c r="Y21" s="28"/>
      <c r="Z21" s="28"/>
      <c r="AA21" s="28"/>
      <c r="AB21" s="28"/>
      <c r="AC21" s="29"/>
      <c r="AE21" s="30" t="s">
        <v>40</v>
      </c>
      <c r="AF21" s="31"/>
      <c r="AG21" s="31"/>
      <c r="AH21" s="31"/>
      <c r="AI21" s="31"/>
      <c r="AJ21" s="31"/>
      <c r="AK21" s="31"/>
      <c r="AL21" s="97" t="str">
        <f>VLOOKUP($N$5,Feuil2!$CF$11:$CK$20,5,FALSE)</f>
        <v>NON</v>
      </c>
      <c r="AM21" s="97"/>
      <c r="AN21" s="98"/>
      <c r="AP21" s="93"/>
      <c r="AQ21" s="72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89"/>
      <c r="BD21" s="88"/>
      <c r="BE21" s="72"/>
      <c r="BF21" s="72"/>
      <c r="BG21" s="72"/>
      <c r="BH21" s="72"/>
      <c r="BI21" s="72"/>
      <c r="BJ21" s="89"/>
      <c r="BK21" s="88"/>
      <c r="BL21" s="72"/>
      <c r="BM21" s="72"/>
      <c r="BN21" s="72"/>
      <c r="BO21" s="72"/>
      <c r="BP21" s="72"/>
      <c r="BQ21" s="89"/>
      <c r="BR21" s="88"/>
      <c r="BS21" s="72"/>
      <c r="BT21" s="72"/>
      <c r="BU21" s="72"/>
      <c r="BV21" s="89"/>
      <c r="BW21" s="88"/>
      <c r="BX21" s="72"/>
      <c r="BY21" s="72"/>
      <c r="BZ21" s="72"/>
      <c r="CA21" s="72"/>
      <c r="CB21" s="89"/>
      <c r="CC21" s="88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269"/>
    </row>
    <row r="22" spans="1:93" ht="16.8" thickBot="1" x14ac:dyDescent="0.4">
      <c r="A22" s="200"/>
      <c r="B22" s="203"/>
      <c r="D22" s="204"/>
      <c r="E22" s="205"/>
      <c r="F22" s="119" t="s">
        <v>119</v>
      </c>
      <c r="G22" s="120"/>
      <c r="H22" s="121"/>
      <c r="I22" s="124"/>
      <c r="J22" s="125"/>
      <c r="K22" s="32"/>
      <c r="L22" s="119" t="s">
        <v>120</v>
      </c>
      <c r="M22" s="120"/>
      <c r="N22" s="121"/>
      <c r="O22" s="183"/>
      <c r="P22" s="184"/>
      <c r="Q22" s="32"/>
      <c r="R22" s="119" t="s">
        <v>122</v>
      </c>
      <c r="S22" s="120"/>
      <c r="T22" s="121"/>
      <c r="U22" s="183"/>
      <c r="V22" s="184"/>
      <c r="W22" s="32"/>
      <c r="X22" s="32"/>
      <c r="Y22" s="32"/>
      <c r="Z22" s="32"/>
      <c r="AA22" s="32"/>
      <c r="AB22" s="32"/>
      <c r="AC22" s="33"/>
      <c r="AE22" s="39" t="s">
        <v>41</v>
      </c>
      <c r="AF22" s="40"/>
      <c r="AG22" s="40"/>
      <c r="AH22" s="40"/>
      <c r="AI22" s="40"/>
      <c r="AJ22" s="40"/>
      <c r="AK22" s="40"/>
      <c r="AL22" s="166" t="str">
        <f>VLOOKUP($N$5,Feuil2!$CF$11:$CK$20,6,FALSE)</f>
        <v>Aucun</v>
      </c>
      <c r="AM22" s="166"/>
      <c r="AN22" s="167"/>
      <c r="AP22" s="93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89"/>
      <c r="BD22" s="88"/>
      <c r="BE22" s="72"/>
      <c r="BF22" s="72"/>
      <c r="BG22" s="72"/>
      <c r="BH22" s="72"/>
      <c r="BI22" s="72"/>
      <c r="BJ22" s="89"/>
      <c r="BK22" s="88"/>
      <c r="BL22" s="72"/>
      <c r="BM22" s="72"/>
      <c r="BN22" s="72"/>
      <c r="BO22" s="72"/>
      <c r="BP22" s="72"/>
      <c r="BQ22" s="89"/>
      <c r="BR22" s="88"/>
      <c r="BS22" s="72"/>
      <c r="BT22" s="72"/>
      <c r="BU22" s="72"/>
      <c r="BV22" s="89"/>
      <c r="BW22" s="88"/>
      <c r="BX22" s="72"/>
      <c r="BY22" s="72"/>
      <c r="BZ22" s="72"/>
      <c r="CA22" s="72"/>
      <c r="CB22" s="89"/>
      <c r="CC22" s="88"/>
      <c r="CD22" s="72"/>
      <c r="CE22" s="72"/>
      <c r="CF22" s="72"/>
      <c r="CG22" s="72"/>
      <c r="CH22" s="72"/>
      <c r="CI22" s="72"/>
      <c r="CJ22" s="72"/>
      <c r="CK22" s="72"/>
      <c r="CL22" s="72"/>
      <c r="CM22" s="72"/>
      <c r="CN22" s="72"/>
      <c r="CO22" s="269"/>
    </row>
    <row r="23" spans="1:93" ht="16.8" thickTop="1" thickBot="1" x14ac:dyDescent="0.4">
      <c r="AP23" s="93"/>
      <c r="AQ23" s="72"/>
      <c r="AR23" s="72"/>
      <c r="AS23" s="72"/>
      <c r="AT23" s="72"/>
      <c r="AU23" s="72"/>
      <c r="AV23" s="72"/>
      <c r="AW23" s="72"/>
      <c r="AX23" s="72"/>
      <c r="AY23" s="72"/>
      <c r="AZ23" s="72"/>
      <c r="BA23" s="72"/>
      <c r="BB23" s="72"/>
      <c r="BC23" s="89"/>
      <c r="BD23" s="88"/>
      <c r="BE23" s="72"/>
      <c r="BF23" s="72"/>
      <c r="BG23" s="72"/>
      <c r="BH23" s="72"/>
      <c r="BI23" s="72"/>
      <c r="BJ23" s="89"/>
      <c r="BK23" s="88"/>
      <c r="BL23" s="72"/>
      <c r="BM23" s="72"/>
      <c r="BN23" s="72"/>
      <c r="BO23" s="72"/>
      <c r="BP23" s="72"/>
      <c r="BQ23" s="89"/>
      <c r="BR23" s="88"/>
      <c r="BS23" s="72"/>
      <c r="BT23" s="72"/>
      <c r="BU23" s="72"/>
      <c r="BV23" s="89"/>
      <c r="BW23" s="88"/>
      <c r="BX23" s="72"/>
      <c r="BY23" s="72"/>
      <c r="BZ23" s="72"/>
      <c r="CA23" s="72"/>
      <c r="CB23" s="89"/>
      <c r="CC23" s="88"/>
      <c r="CD23" s="72"/>
      <c r="CE23" s="72"/>
      <c r="CF23" s="72"/>
      <c r="CG23" s="72"/>
      <c r="CH23" s="72"/>
      <c r="CI23" s="72"/>
      <c r="CJ23" s="72"/>
      <c r="CK23" s="72"/>
      <c r="CL23" s="72"/>
      <c r="CM23" s="72"/>
      <c r="CN23" s="72"/>
      <c r="CO23" s="269"/>
    </row>
    <row r="24" spans="1:93" ht="17.399999999999999" thickTop="1" thickBot="1" x14ac:dyDescent="0.45">
      <c r="A24" s="41" t="s">
        <v>42</v>
      </c>
      <c r="B24" s="42"/>
      <c r="C24" s="42"/>
      <c r="D24" s="42"/>
      <c r="E24" s="42"/>
      <c r="F24" s="42" t="s">
        <v>43</v>
      </c>
      <c r="G24" s="42"/>
      <c r="H24" s="42"/>
      <c r="I24" s="42"/>
      <c r="J24" s="42"/>
      <c r="K24" s="42"/>
      <c r="L24" s="42"/>
      <c r="M24" s="223" t="s">
        <v>44</v>
      </c>
      <c r="N24" s="223"/>
      <c r="O24" s="43"/>
      <c r="P24" s="43"/>
      <c r="Q24" s="44"/>
      <c r="R24" s="31"/>
      <c r="S24" s="177" t="s">
        <v>45</v>
      </c>
      <c r="T24" s="178"/>
      <c r="U24" s="178"/>
      <c r="V24" s="178"/>
      <c r="W24" s="178"/>
      <c r="X24" s="178"/>
      <c r="Y24" s="178"/>
      <c r="Z24" s="178"/>
      <c r="AA24" s="178"/>
      <c r="AB24" s="178"/>
      <c r="AC24" s="178"/>
      <c r="AD24" s="179"/>
      <c r="AF24" s="131" t="s">
        <v>47</v>
      </c>
      <c r="AG24" s="132"/>
      <c r="AH24" s="132"/>
      <c r="AI24" s="132"/>
      <c r="AJ24" s="132"/>
      <c r="AK24" s="132"/>
      <c r="AL24" s="132"/>
      <c r="AM24" s="132"/>
      <c r="AN24" s="133"/>
      <c r="AP24" s="93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89"/>
      <c r="BD24" s="88"/>
      <c r="BE24" s="72"/>
      <c r="BF24" s="72"/>
      <c r="BG24" s="72"/>
      <c r="BH24" s="72"/>
      <c r="BI24" s="72"/>
      <c r="BJ24" s="89"/>
      <c r="BK24" s="88"/>
      <c r="BL24" s="72"/>
      <c r="BM24" s="72"/>
      <c r="BN24" s="72"/>
      <c r="BO24" s="72"/>
      <c r="BP24" s="72"/>
      <c r="BQ24" s="89"/>
      <c r="BR24" s="88"/>
      <c r="BS24" s="72"/>
      <c r="BT24" s="72"/>
      <c r="BU24" s="72"/>
      <c r="BV24" s="89"/>
      <c r="BW24" s="88"/>
      <c r="BX24" s="72"/>
      <c r="BY24" s="72"/>
      <c r="BZ24" s="72"/>
      <c r="CA24" s="72"/>
      <c r="CB24" s="89"/>
      <c r="CC24" s="88"/>
      <c r="CD24" s="72"/>
      <c r="CE24" s="72"/>
      <c r="CF24" s="72"/>
      <c r="CG24" s="72"/>
      <c r="CH24" s="72"/>
      <c r="CI24" s="72"/>
      <c r="CJ24" s="72"/>
      <c r="CK24" s="72"/>
      <c r="CL24" s="72"/>
      <c r="CM24" s="72"/>
      <c r="CN24" s="72"/>
      <c r="CO24" s="269"/>
    </row>
    <row r="25" spans="1:93" ht="16.2" thickBot="1" x14ac:dyDescent="0.4">
      <c r="A25" s="30"/>
      <c r="B25" s="31"/>
      <c r="C25" s="31"/>
      <c r="D25" s="31"/>
      <c r="E25" s="31"/>
      <c r="F25" s="31"/>
      <c r="G25" s="31"/>
      <c r="H25" s="31"/>
      <c r="I25" s="31"/>
      <c r="J25" s="31"/>
      <c r="K25" s="127" t="s">
        <v>449</v>
      </c>
      <c r="L25" s="127"/>
      <c r="M25" s="127" t="s">
        <v>57</v>
      </c>
      <c r="N25" s="127"/>
      <c r="O25" s="127" t="s">
        <v>58</v>
      </c>
      <c r="P25" s="127"/>
      <c r="Q25" s="45"/>
      <c r="R25" s="31"/>
      <c r="S25" s="180" t="s">
        <v>3</v>
      </c>
      <c r="T25" s="102"/>
      <c r="U25" s="102" t="s">
        <v>46</v>
      </c>
      <c r="V25" s="102"/>
      <c r="W25" s="102" t="s">
        <v>32</v>
      </c>
      <c r="X25" s="94"/>
      <c r="Y25" s="102" t="s">
        <v>68</v>
      </c>
      <c r="Z25" s="102"/>
      <c r="AA25" s="46"/>
      <c r="AB25" s="31"/>
      <c r="AC25" s="31"/>
      <c r="AD25" s="45"/>
      <c r="AF25" s="30"/>
      <c r="AG25" s="31"/>
      <c r="AH25" s="31"/>
      <c r="AI25" s="31"/>
      <c r="AJ25" s="31"/>
      <c r="AK25" s="31"/>
      <c r="AL25" s="31"/>
      <c r="AM25" s="31"/>
      <c r="AN25" s="45"/>
      <c r="AP25" s="93"/>
      <c r="AQ25" s="72"/>
      <c r="AR25" s="72"/>
      <c r="AS25" s="72"/>
      <c r="AT25" s="72"/>
      <c r="AU25" s="72"/>
      <c r="AV25" s="72"/>
      <c r="AW25" s="72"/>
      <c r="AX25" s="72"/>
      <c r="AY25" s="72"/>
      <c r="AZ25" s="72"/>
      <c r="BA25" s="72"/>
      <c r="BB25" s="72"/>
      <c r="BC25" s="89"/>
      <c r="BD25" s="88"/>
      <c r="BE25" s="72"/>
      <c r="BF25" s="72"/>
      <c r="BG25" s="72"/>
      <c r="BH25" s="72"/>
      <c r="BI25" s="72"/>
      <c r="BJ25" s="89"/>
      <c r="BK25" s="88"/>
      <c r="BL25" s="72"/>
      <c r="BM25" s="72"/>
      <c r="BN25" s="72"/>
      <c r="BO25" s="72"/>
      <c r="BP25" s="72"/>
      <c r="BQ25" s="89"/>
      <c r="BR25" s="88"/>
      <c r="BS25" s="72"/>
      <c r="BT25" s="72"/>
      <c r="BU25" s="72"/>
      <c r="BV25" s="89"/>
      <c r="BW25" s="88"/>
      <c r="BX25" s="72"/>
      <c r="BY25" s="72"/>
      <c r="BZ25" s="72"/>
      <c r="CA25" s="72"/>
      <c r="CB25" s="89"/>
      <c r="CC25" s="88"/>
      <c r="CD25" s="72"/>
      <c r="CE25" s="72"/>
      <c r="CF25" s="72"/>
      <c r="CG25" s="72"/>
      <c r="CH25" s="72"/>
      <c r="CI25" s="72"/>
      <c r="CJ25" s="72"/>
      <c r="CK25" s="72"/>
      <c r="CL25" s="72"/>
      <c r="CM25" s="72"/>
      <c r="CN25" s="72"/>
      <c r="CO25" s="269"/>
    </row>
    <row r="26" spans="1:93" ht="15" customHeight="1" thickBot="1" x14ac:dyDescent="0.4">
      <c r="A26" s="151" t="s">
        <v>48</v>
      </c>
      <c r="B26" s="152"/>
      <c r="C26" s="165" t="s">
        <v>303</v>
      </c>
      <c r="D26" s="165"/>
      <c r="E26" s="165"/>
      <c r="F26" s="165"/>
      <c r="G26" s="165"/>
      <c r="H26" s="165"/>
      <c r="I26" s="165"/>
      <c r="J26" s="165"/>
      <c r="K26" s="144">
        <f>IF(VLOOKUP($C$26,Feuil2!$S$1:$V$15,3,FALSE)=0,VLOOKUP(Feuil1!$C$26,Feuil2!$S$1:$V$15,4,FALSE),0)</f>
        <v>0</v>
      </c>
      <c r="L26" s="144"/>
      <c r="M26" s="144">
        <f>IF(K26=0,VLOOKUP(Feuil1!$C$26,Feuil2!$S$1:$V$15,4,FALSE),0)</f>
        <v>0</v>
      </c>
      <c r="N26" s="144"/>
      <c r="O26" s="144" t="str">
        <f>IF(M26=0,"",M26)</f>
        <v/>
      </c>
      <c r="P26" s="144"/>
      <c r="Q26" s="45"/>
      <c r="R26" s="31"/>
      <c r="S26" s="145">
        <f>IF($N$5="VOLEUR",VLOOKUP($AL$5,Feuil2!$P$50:$X$74,2,FALSE),IF($N$5="ASSASSIN",VLOOKUP(($AL$5-2),Feuil2!$P$50:$X$74,2,FALSE),VLOOKUP(1,Feuil2!$P$50:$X$74,2,FALSE)))</f>
        <v>0.3</v>
      </c>
      <c r="T26" s="146"/>
      <c r="U26" s="149">
        <f>VLOOKUP($A$17,Feuil2!$E$40:$M$58,5,FALSE)</f>
        <v>-0.1</v>
      </c>
      <c r="V26" s="149"/>
      <c r="W26" s="149">
        <f>VLOOKUP($N$6,Feuil2!$P$40:$X$47,2,FALSE)</f>
        <v>0.1</v>
      </c>
      <c r="X26" s="150"/>
      <c r="Y26" s="244">
        <f>SUM(S26:X27)</f>
        <v>0.3</v>
      </c>
      <c r="Z26" s="244"/>
      <c r="AA26" s="227" t="s">
        <v>399</v>
      </c>
      <c r="AB26" s="228"/>
      <c r="AC26" s="228"/>
      <c r="AD26" s="229"/>
      <c r="AF26" s="30"/>
      <c r="AG26" s="31"/>
      <c r="AH26" s="31"/>
      <c r="AI26" s="31"/>
      <c r="AJ26" s="31"/>
      <c r="AK26" s="31"/>
      <c r="AL26" s="31"/>
      <c r="AM26" s="31"/>
      <c r="AN26" s="45"/>
      <c r="AP26" s="93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89"/>
      <c r="BD26" s="88"/>
      <c r="BE26" s="72"/>
      <c r="BF26" s="72"/>
      <c r="BG26" s="72"/>
      <c r="BH26" s="72"/>
      <c r="BI26" s="72"/>
      <c r="BJ26" s="89"/>
      <c r="BK26" s="88"/>
      <c r="BL26" s="72"/>
      <c r="BM26" s="72"/>
      <c r="BN26" s="72"/>
      <c r="BO26" s="72"/>
      <c r="BP26" s="72"/>
      <c r="BQ26" s="89"/>
      <c r="BR26" s="88"/>
      <c r="BS26" s="72"/>
      <c r="BT26" s="72"/>
      <c r="BU26" s="72"/>
      <c r="BV26" s="89"/>
      <c r="BW26" s="88"/>
      <c r="BX26" s="72"/>
      <c r="BY26" s="72"/>
      <c r="BZ26" s="72"/>
      <c r="CA26" s="72"/>
      <c r="CB26" s="89"/>
      <c r="CC26" s="88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269"/>
    </row>
    <row r="27" spans="1:93" ht="15" customHeight="1" thickBot="1" x14ac:dyDescent="0.4">
      <c r="A27" s="151"/>
      <c r="B27" s="152"/>
      <c r="C27" s="165"/>
      <c r="D27" s="165"/>
      <c r="E27" s="165"/>
      <c r="F27" s="165"/>
      <c r="G27" s="165"/>
      <c r="H27" s="165"/>
      <c r="I27" s="165"/>
      <c r="J27" s="165"/>
      <c r="K27" s="144"/>
      <c r="L27" s="144"/>
      <c r="M27" s="144"/>
      <c r="N27" s="144"/>
      <c r="O27" s="144"/>
      <c r="P27" s="144"/>
      <c r="Q27" s="45"/>
      <c r="R27" s="31"/>
      <c r="S27" s="147"/>
      <c r="T27" s="148"/>
      <c r="U27" s="149"/>
      <c r="V27" s="149"/>
      <c r="W27" s="149"/>
      <c r="X27" s="150"/>
      <c r="Y27" s="244"/>
      <c r="Z27" s="244"/>
      <c r="AA27" s="227"/>
      <c r="AB27" s="228"/>
      <c r="AC27" s="228"/>
      <c r="AD27" s="229"/>
      <c r="AF27" s="30"/>
      <c r="AG27" s="31"/>
      <c r="AH27" s="31"/>
      <c r="AI27" s="31"/>
      <c r="AJ27" s="31"/>
      <c r="AK27" s="31"/>
      <c r="AL27" s="31"/>
      <c r="AM27" s="31"/>
      <c r="AN27" s="45"/>
      <c r="AP27" s="93"/>
      <c r="AQ27" s="72"/>
      <c r="AR27" s="72"/>
      <c r="AS27" s="72"/>
      <c r="AT27" s="72"/>
      <c r="AU27" s="72"/>
      <c r="AV27" s="72"/>
      <c r="AW27" s="72"/>
      <c r="AX27" s="72"/>
      <c r="AY27" s="72"/>
      <c r="AZ27" s="72"/>
      <c r="BA27" s="72"/>
      <c r="BB27" s="72"/>
      <c r="BC27" s="89"/>
      <c r="BD27" s="88"/>
      <c r="BE27" s="72"/>
      <c r="BF27" s="72"/>
      <c r="BG27" s="72"/>
      <c r="BH27" s="72"/>
      <c r="BI27" s="72"/>
      <c r="BJ27" s="89"/>
      <c r="BK27" s="88"/>
      <c r="BL27" s="72"/>
      <c r="BM27" s="72"/>
      <c r="BN27" s="72"/>
      <c r="BO27" s="72"/>
      <c r="BP27" s="72"/>
      <c r="BQ27" s="89"/>
      <c r="BR27" s="88"/>
      <c r="BS27" s="72"/>
      <c r="BT27" s="72"/>
      <c r="BU27" s="72"/>
      <c r="BV27" s="89"/>
      <c r="BW27" s="88"/>
      <c r="BX27" s="72"/>
      <c r="BY27" s="72"/>
      <c r="BZ27" s="72"/>
      <c r="CA27" s="72"/>
      <c r="CB27" s="89"/>
      <c r="CC27" s="88"/>
      <c r="CD27" s="72"/>
      <c r="CE27" s="72"/>
      <c r="CF27" s="72"/>
      <c r="CG27" s="72"/>
      <c r="CH27" s="72"/>
      <c r="CI27" s="72"/>
      <c r="CJ27" s="72"/>
      <c r="CK27" s="72"/>
      <c r="CL27" s="72"/>
      <c r="CM27" s="72"/>
      <c r="CN27" s="72"/>
      <c r="CO27" s="269"/>
    </row>
    <row r="28" spans="1:93" ht="15" customHeight="1" thickBot="1" x14ac:dyDescent="0.4">
      <c r="A28" s="151" t="s">
        <v>49</v>
      </c>
      <c r="B28" s="152"/>
      <c r="C28" s="165" t="s">
        <v>372</v>
      </c>
      <c r="D28" s="165"/>
      <c r="E28" s="165"/>
      <c r="F28" s="165"/>
      <c r="G28" s="165"/>
      <c r="H28" s="165"/>
      <c r="I28" s="165"/>
      <c r="J28" s="165"/>
      <c r="K28" s="144">
        <f>IF(VLOOKUP($C$28,Feuil2!$X$1:$Z$9,2,FALSE)=0,VLOOKUP(Feuil1!$C$28,Feuil2!$X$1:$Z$9,3,FALSE),0)</f>
        <v>0</v>
      </c>
      <c r="L28" s="144"/>
      <c r="M28" s="144">
        <f>IF(K28=0,VLOOKUP(Feuil1!$C$28,Feuil2!$X$1:$Z$9,3,FALSE),0)</f>
        <v>0</v>
      </c>
      <c r="N28" s="144"/>
      <c r="O28" s="144" t="str">
        <f t="shared" ref="O28" si="0">IF(M28=0,"",M28)</f>
        <v/>
      </c>
      <c r="P28" s="144"/>
      <c r="Q28" s="45"/>
      <c r="R28" s="31"/>
      <c r="S28" s="145">
        <f>IF($N$5="VOLEUR",VLOOKUP($AL$5,Feuil2!$P$50:$X$74,3,FALSE),IF($N$5="ASSASSIN",VLOOKUP(($AL$5-2),Feuil2!$P$50:$X$74,3,FALSE),VLOOKUP(1,Feuil2!$P$50:$X$74,3,FALSE)))</f>
        <v>0.25</v>
      </c>
      <c r="T28" s="146"/>
      <c r="U28" s="149">
        <f>VLOOKUP($A$17,Feuil2!$E$40:$M$58,6,FALSE)</f>
        <v>-0.05</v>
      </c>
      <c r="V28" s="149"/>
      <c r="W28" s="149">
        <f>VLOOKUP($N$6,Feuil2!$P$40:$X$47,3,FALSE)</f>
        <v>0</v>
      </c>
      <c r="X28" s="150"/>
      <c r="Y28" s="244">
        <f t="shared" ref="Y28" si="1">SUM(S28:X29)</f>
        <v>0.2</v>
      </c>
      <c r="Z28" s="244"/>
      <c r="AA28" s="227" t="s">
        <v>60</v>
      </c>
      <c r="AB28" s="228"/>
      <c r="AC28" s="228"/>
      <c r="AD28" s="229"/>
      <c r="AF28" s="30"/>
      <c r="AG28" s="31"/>
      <c r="AH28" s="31"/>
      <c r="AI28" s="31"/>
      <c r="AJ28" s="31"/>
      <c r="AK28" s="31"/>
      <c r="AL28" s="31"/>
      <c r="AM28" s="31"/>
      <c r="AN28" s="45"/>
      <c r="AP28" s="93"/>
      <c r="AQ28" s="72"/>
      <c r="AR28" s="72"/>
      <c r="AS28" s="72"/>
      <c r="AT28" s="72"/>
      <c r="AU28" s="72"/>
      <c r="AV28" s="72"/>
      <c r="AW28" s="72"/>
      <c r="AX28" s="72"/>
      <c r="AY28" s="72"/>
      <c r="AZ28" s="72"/>
      <c r="BA28" s="72"/>
      <c r="BB28" s="72"/>
      <c r="BC28" s="89"/>
      <c r="BD28" s="88"/>
      <c r="BE28" s="72"/>
      <c r="BF28" s="72"/>
      <c r="BG28" s="72"/>
      <c r="BH28" s="72"/>
      <c r="BI28" s="72"/>
      <c r="BJ28" s="89"/>
      <c r="BK28" s="88"/>
      <c r="BL28" s="72"/>
      <c r="BM28" s="72"/>
      <c r="BN28" s="72"/>
      <c r="BO28" s="72"/>
      <c r="BP28" s="72"/>
      <c r="BQ28" s="89"/>
      <c r="BR28" s="88"/>
      <c r="BS28" s="72"/>
      <c r="BT28" s="72"/>
      <c r="BU28" s="72"/>
      <c r="BV28" s="89"/>
      <c r="BW28" s="88"/>
      <c r="BX28" s="72"/>
      <c r="BY28" s="72"/>
      <c r="BZ28" s="72"/>
      <c r="CA28" s="72"/>
      <c r="CB28" s="89"/>
      <c r="CC28" s="88"/>
      <c r="CD28" s="72"/>
      <c r="CE28" s="72"/>
      <c r="CF28" s="72"/>
      <c r="CG28" s="72"/>
      <c r="CH28" s="72"/>
      <c r="CI28" s="72"/>
      <c r="CJ28" s="72"/>
      <c r="CK28" s="72"/>
      <c r="CL28" s="72"/>
      <c r="CM28" s="72"/>
      <c r="CN28" s="72"/>
      <c r="CO28" s="269"/>
    </row>
    <row r="29" spans="1:93" ht="15" customHeight="1" thickBot="1" x14ac:dyDescent="0.4">
      <c r="A29" s="151"/>
      <c r="B29" s="152"/>
      <c r="C29" s="165"/>
      <c r="D29" s="165"/>
      <c r="E29" s="165"/>
      <c r="F29" s="165"/>
      <c r="G29" s="165"/>
      <c r="H29" s="165"/>
      <c r="I29" s="165"/>
      <c r="J29" s="165"/>
      <c r="K29" s="144"/>
      <c r="L29" s="144"/>
      <c r="M29" s="144"/>
      <c r="N29" s="144"/>
      <c r="O29" s="144"/>
      <c r="P29" s="144"/>
      <c r="Q29" s="45"/>
      <c r="R29" s="31"/>
      <c r="S29" s="147"/>
      <c r="T29" s="148"/>
      <c r="U29" s="149"/>
      <c r="V29" s="149"/>
      <c r="W29" s="149"/>
      <c r="X29" s="150"/>
      <c r="Y29" s="244"/>
      <c r="Z29" s="244"/>
      <c r="AA29" s="227"/>
      <c r="AB29" s="228"/>
      <c r="AC29" s="228"/>
      <c r="AD29" s="229"/>
      <c r="AF29" s="30"/>
      <c r="AG29" s="31"/>
      <c r="AH29" s="31"/>
      <c r="AI29" s="31"/>
      <c r="AJ29" s="31"/>
      <c r="AK29" s="31"/>
      <c r="AL29" s="31"/>
      <c r="AM29" s="31"/>
      <c r="AN29" s="45"/>
      <c r="AP29" s="272"/>
      <c r="AQ29" s="273"/>
      <c r="AR29" s="273"/>
      <c r="AS29" s="273"/>
      <c r="AT29" s="273"/>
      <c r="AU29" s="273"/>
      <c r="AV29" s="273"/>
      <c r="AW29" s="273"/>
      <c r="AX29" s="273"/>
      <c r="AY29" s="273"/>
      <c r="AZ29" s="273"/>
      <c r="BA29" s="273"/>
      <c r="BB29" s="273"/>
      <c r="BC29" s="274"/>
      <c r="BD29" s="275"/>
      <c r="BE29" s="273"/>
      <c r="BF29" s="273"/>
      <c r="BG29" s="273"/>
      <c r="BH29" s="273"/>
      <c r="BI29" s="273"/>
      <c r="BJ29" s="274"/>
      <c r="BK29" s="275"/>
      <c r="BL29" s="273"/>
      <c r="BM29" s="273"/>
      <c r="BN29" s="273"/>
      <c r="BO29" s="273"/>
      <c r="BP29" s="273"/>
      <c r="BQ29" s="274"/>
      <c r="BR29" s="275"/>
      <c r="BS29" s="273"/>
      <c r="BT29" s="273"/>
      <c r="BU29" s="273"/>
      <c r="BV29" s="274"/>
      <c r="BW29" s="275"/>
      <c r="BX29" s="273"/>
      <c r="BY29" s="273"/>
      <c r="BZ29" s="273"/>
      <c r="CA29" s="273"/>
      <c r="CB29" s="274"/>
      <c r="CC29" s="275"/>
      <c r="CD29" s="273"/>
      <c r="CE29" s="273"/>
      <c r="CF29" s="273"/>
      <c r="CG29" s="273"/>
      <c r="CH29" s="273"/>
      <c r="CI29" s="273"/>
      <c r="CJ29" s="273"/>
      <c r="CK29" s="273"/>
      <c r="CL29" s="273"/>
      <c r="CM29" s="273"/>
      <c r="CN29" s="273"/>
      <c r="CO29" s="276"/>
    </row>
    <row r="30" spans="1:93" ht="16.8" customHeight="1" thickTop="1" thickBot="1" x14ac:dyDescent="0.4">
      <c r="A30" s="151" t="s">
        <v>50</v>
      </c>
      <c r="B30" s="152"/>
      <c r="C30" s="165" t="s">
        <v>426</v>
      </c>
      <c r="D30" s="165"/>
      <c r="E30" s="165"/>
      <c r="F30" s="165"/>
      <c r="G30" s="165"/>
      <c r="H30" s="165"/>
      <c r="I30" s="165"/>
      <c r="J30" s="165"/>
      <c r="K30" s="144">
        <f>IF(C30&lt;&gt;"",0,0)</f>
        <v>0</v>
      </c>
      <c r="L30" s="144"/>
      <c r="M30" s="144">
        <f>IF(K30=0,VLOOKUP(C30,Feuil2!$AE$1:$AF$7,2,FALSE),o)</f>
        <v>0</v>
      </c>
      <c r="N30" s="144"/>
      <c r="O30" s="144" t="str">
        <f t="shared" ref="O30" si="2">IF(M30=0,"",M30)</f>
        <v/>
      </c>
      <c r="P30" s="144"/>
      <c r="Q30" s="45"/>
      <c r="R30" s="31"/>
      <c r="S30" s="145">
        <f>IF($N$5="VOLEUR",VLOOKUP($AL$5,Feuil2!$P$50:$X$74,4,FALSE),IF($N$5="ASSASSIN",VLOOKUP(($AL$5-2),Feuil2!$P$50:$X$74,4,FALSE),VLOOKUP(1,Feuil2!$P$50:$X$74,4,FALSE)))</f>
        <v>0.2</v>
      </c>
      <c r="T30" s="146"/>
      <c r="U30" s="149">
        <f>VLOOKUP($A$17,Feuil2!$E$40:$M$58,7,FALSE)</f>
        <v>-0.1</v>
      </c>
      <c r="V30" s="149"/>
      <c r="W30" s="149">
        <f>VLOOKUP($N$6,Feuil2!$P$40:$X$47,4,FALSE)</f>
        <v>0</v>
      </c>
      <c r="X30" s="150"/>
      <c r="Y30" s="244">
        <f t="shared" ref="Y30" si="3">SUM(S30:X31)</f>
        <v>0.1</v>
      </c>
      <c r="Z30" s="244"/>
      <c r="AA30" s="240" t="s">
        <v>401</v>
      </c>
      <c r="AB30" s="241"/>
      <c r="AC30" s="241"/>
      <c r="AD30" s="242"/>
      <c r="AF30" s="30"/>
      <c r="AG30" s="31"/>
      <c r="AH30" s="31"/>
      <c r="AI30" s="31"/>
      <c r="AJ30" s="31"/>
      <c r="AK30" s="31"/>
      <c r="AL30" s="31"/>
      <c r="AM30" s="31"/>
      <c r="AN30" s="45"/>
      <c r="AP30" s="266" t="s">
        <v>632</v>
      </c>
      <c r="AQ30" s="267"/>
      <c r="AR30" s="267"/>
      <c r="AS30" s="267"/>
      <c r="AT30" s="267"/>
      <c r="AU30" s="267"/>
      <c r="AV30" s="267"/>
      <c r="AW30" s="267"/>
      <c r="AX30" s="267"/>
      <c r="AY30" s="267"/>
      <c r="AZ30" s="267"/>
      <c r="BA30" s="267"/>
      <c r="BB30" s="267"/>
      <c r="BC30" s="267"/>
      <c r="BD30" s="267"/>
      <c r="BE30" s="267"/>
      <c r="BF30" s="267"/>
      <c r="BG30" s="267"/>
      <c r="BH30" s="267"/>
      <c r="BI30" s="267"/>
      <c r="BJ30" s="267"/>
      <c r="BK30" s="267"/>
      <c r="BL30" s="267"/>
      <c r="BM30" s="267"/>
      <c r="BN30" s="267"/>
      <c r="BO30" s="267"/>
      <c r="BP30" s="267"/>
      <c r="BQ30" s="267"/>
      <c r="BR30" s="267"/>
      <c r="BS30" s="267"/>
      <c r="BT30" s="267"/>
      <c r="BU30" s="267"/>
      <c r="BV30" s="267"/>
      <c r="BW30" s="267"/>
      <c r="BX30" s="267"/>
      <c r="BY30" s="267"/>
      <c r="BZ30" s="267"/>
      <c r="CA30" s="267"/>
      <c r="CB30" s="267"/>
      <c r="CC30" s="267"/>
      <c r="CD30" s="267"/>
      <c r="CE30" s="267"/>
      <c r="CF30" s="267"/>
      <c r="CG30" s="267"/>
      <c r="CH30" s="267"/>
      <c r="CI30" s="267"/>
      <c r="CJ30" s="267"/>
      <c r="CK30" s="267"/>
      <c r="CL30" s="267"/>
      <c r="CM30" s="267"/>
      <c r="CN30" s="267"/>
      <c r="CO30" s="268"/>
    </row>
    <row r="31" spans="1:93" ht="15" customHeight="1" thickBot="1" x14ac:dyDescent="0.4">
      <c r="A31" s="151"/>
      <c r="B31" s="152"/>
      <c r="C31" s="165"/>
      <c r="D31" s="165"/>
      <c r="E31" s="165"/>
      <c r="F31" s="165"/>
      <c r="G31" s="165"/>
      <c r="H31" s="165"/>
      <c r="I31" s="165"/>
      <c r="J31" s="165"/>
      <c r="K31" s="144"/>
      <c r="L31" s="144"/>
      <c r="M31" s="144"/>
      <c r="N31" s="144"/>
      <c r="O31" s="144"/>
      <c r="P31" s="144"/>
      <c r="Q31" s="45"/>
      <c r="R31" s="31"/>
      <c r="S31" s="147"/>
      <c r="T31" s="148"/>
      <c r="U31" s="149"/>
      <c r="V31" s="149"/>
      <c r="W31" s="149"/>
      <c r="X31" s="150"/>
      <c r="Y31" s="244"/>
      <c r="Z31" s="244"/>
      <c r="AA31" s="243"/>
      <c r="AB31" s="241"/>
      <c r="AC31" s="241"/>
      <c r="AD31" s="242"/>
      <c r="AF31" s="30"/>
      <c r="AG31" s="31"/>
      <c r="AH31" s="31"/>
      <c r="AI31" s="31"/>
      <c r="AJ31" s="31"/>
      <c r="AK31" s="31"/>
      <c r="AL31" s="31"/>
      <c r="AM31" s="31"/>
      <c r="AN31" s="45"/>
      <c r="AP31" s="265" t="s">
        <v>626</v>
      </c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 t="s">
        <v>571</v>
      </c>
      <c r="BE31" s="87"/>
      <c r="BF31" s="87"/>
      <c r="BG31" s="87"/>
      <c r="BH31" s="87"/>
      <c r="BI31" s="87"/>
      <c r="BJ31" s="87"/>
      <c r="BK31" s="87" t="s">
        <v>572</v>
      </c>
      <c r="BL31" s="87"/>
      <c r="BM31" s="87"/>
      <c r="BN31" s="87"/>
      <c r="BO31" s="87"/>
      <c r="BP31" s="87"/>
      <c r="BQ31" s="87"/>
      <c r="BR31" s="87" t="s">
        <v>627</v>
      </c>
      <c r="BS31" s="87"/>
      <c r="BT31" s="87"/>
      <c r="BU31" s="87"/>
      <c r="BV31" s="87"/>
      <c r="BW31" s="87" t="s">
        <v>629</v>
      </c>
      <c r="BX31" s="87"/>
      <c r="BY31" s="87"/>
      <c r="BZ31" s="87"/>
      <c r="CA31" s="87"/>
      <c r="CB31" s="87"/>
      <c r="CC31" s="87" t="s">
        <v>628</v>
      </c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264"/>
    </row>
    <row r="32" spans="1:93" ht="15.6" customHeight="1" thickTop="1" thickBot="1" x14ac:dyDescent="0.4">
      <c r="A32" s="151" t="s">
        <v>51</v>
      </c>
      <c r="B32" s="152"/>
      <c r="C32" s="165" t="s">
        <v>425</v>
      </c>
      <c r="D32" s="165"/>
      <c r="E32" s="165"/>
      <c r="F32" s="165"/>
      <c r="G32" s="165"/>
      <c r="H32" s="165"/>
      <c r="I32" s="165"/>
      <c r="J32" s="165"/>
      <c r="K32" s="144">
        <f>IF(C32&lt;&gt;"",0,0)</f>
        <v>0</v>
      </c>
      <c r="L32" s="144"/>
      <c r="M32" s="144">
        <f>IF(K32=0,VLOOKUP(C32,Feuil2!$AB$1:$AC$7,2,FALSE),o)</f>
        <v>0</v>
      </c>
      <c r="N32" s="144"/>
      <c r="O32" s="144" t="str">
        <f t="shared" ref="O32" si="4">IF(M32=0,"",M32)</f>
        <v/>
      </c>
      <c r="P32" s="144"/>
      <c r="Q32" s="45"/>
      <c r="R32" s="31"/>
      <c r="S32" s="145">
        <f>IF($N$5="VOLEUR",VLOOKUP($AL$5,Feuil2!$P$50:$X$74,5,FALSE),IF($N$5="ASSASSIN",VLOOKUP(($AL$5-2),Feuil2!$P$50:$X$74,5,FALSE),VLOOKUP(1,Feuil2!$P$50:$X$74,5,FALSE)))</f>
        <v>0.15</v>
      </c>
      <c r="T32" s="146"/>
      <c r="U32" s="149">
        <f>VLOOKUP($A$17,Feuil2!$E$40:$M$58,8,FALSE)</f>
        <v>-0.15</v>
      </c>
      <c r="V32" s="149"/>
      <c r="W32" s="149">
        <f>VLOOKUP($N$6,Feuil2!$P$40:$X$47,5,FALSE)</f>
        <v>0</v>
      </c>
      <c r="X32" s="150"/>
      <c r="Y32" s="244">
        <f t="shared" ref="Y32" si="5">SUM(S32:X33)</f>
        <v>0</v>
      </c>
      <c r="Z32" s="244"/>
      <c r="AA32" s="240" t="s">
        <v>402</v>
      </c>
      <c r="AB32" s="241"/>
      <c r="AC32" s="241"/>
      <c r="AD32" s="242"/>
      <c r="AF32" s="30"/>
      <c r="AG32" s="31"/>
      <c r="AH32" s="31"/>
      <c r="AI32" s="31"/>
      <c r="AJ32" s="31"/>
      <c r="AK32" s="31"/>
      <c r="AL32" s="31"/>
      <c r="AM32" s="31"/>
      <c r="AN32" s="45"/>
      <c r="AP32" s="90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2"/>
      <c r="BD32" s="270"/>
      <c r="BE32" s="91"/>
      <c r="BF32" s="91"/>
      <c r="BG32" s="91"/>
      <c r="BH32" s="91"/>
      <c r="BI32" s="91"/>
      <c r="BJ32" s="92"/>
      <c r="BK32" s="270"/>
      <c r="BL32" s="91"/>
      <c r="BM32" s="91"/>
      <c r="BN32" s="91"/>
      <c r="BO32" s="91"/>
      <c r="BP32" s="91"/>
      <c r="BQ32" s="92"/>
      <c r="BR32" s="270"/>
      <c r="BS32" s="91"/>
      <c r="BT32" s="91"/>
      <c r="BU32" s="91"/>
      <c r="BV32" s="92"/>
      <c r="BW32" s="270"/>
      <c r="BX32" s="91"/>
      <c r="BY32" s="91"/>
      <c r="BZ32" s="91"/>
      <c r="CA32" s="91"/>
      <c r="CB32" s="92"/>
      <c r="CC32" s="270"/>
      <c r="CD32" s="91"/>
      <c r="CE32" s="91"/>
      <c r="CF32" s="91"/>
      <c r="CG32" s="91"/>
      <c r="CH32" s="91"/>
      <c r="CI32" s="91"/>
      <c r="CJ32" s="91"/>
      <c r="CK32" s="91"/>
      <c r="CL32" s="91"/>
      <c r="CM32" s="91"/>
      <c r="CN32" s="91"/>
      <c r="CO32" s="271"/>
    </row>
    <row r="33" spans="1:93" ht="15" customHeight="1" thickBot="1" x14ac:dyDescent="0.4">
      <c r="A33" s="151"/>
      <c r="B33" s="152"/>
      <c r="C33" s="165"/>
      <c r="D33" s="165"/>
      <c r="E33" s="165"/>
      <c r="F33" s="165"/>
      <c r="G33" s="165"/>
      <c r="H33" s="165"/>
      <c r="I33" s="165"/>
      <c r="J33" s="165"/>
      <c r="K33" s="144"/>
      <c r="L33" s="144"/>
      <c r="M33" s="144"/>
      <c r="N33" s="144"/>
      <c r="O33" s="144"/>
      <c r="P33" s="144"/>
      <c r="Q33" s="45"/>
      <c r="R33" s="31"/>
      <c r="S33" s="147"/>
      <c r="T33" s="148"/>
      <c r="U33" s="149"/>
      <c r="V33" s="149"/>
      <c r="W33" s="149"/>
      <c r="X33" s="150"/>
      <c r="Y33" s="244"/>
      <c r="Z33" s="244"/>
      <c r="AA33" s="243"/>
      <c r="AB33" s="241"/>
      <c r="AC33" s="241"/>
      <c r="AD33" s="242"/>
      <c r="AF33" s="30"/>
      <c r="AG33" s="31"/>
      <c r="AH33" s="31"/>
      <c r="AI33" s="31"/>
      <c r="AJ33" s="31"/>
      <c r="AK33" s="31"/>
      <c r="AL33" s="31"/>
      <c r="AM33" s="31"/>
      <c r="AN33" s="45"/>
      <c r="AP33" s="93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89"/>
      <c r="BD33" s="88"/>
      <c r="BE33" s="72"/>
      <c r="BF33" s="72"/>
      <c r="BG33" s="72"/>
      <c r="BH33" s="72"/>
      <c r="BI33" s="72"/>
      <c r="BJ33" s="89"/>
      <c r="BK33" s="88"/>
      <c r="BL33" s="72"/>
      <c r="BM33" s="72"/>
      <c r="BN33" s="72"/>
      <c r="BO33" s="72"/>
      <c r="BP33" s="72"/>
      <c r="BQ33" s="89"/>
      <c r="BR33" s="88"/>
      <c r="BS33" s="72"/>
      <c r="BT33" s="72"/>
      <c r="BU33" s="72"/>
      <c r="BV33" s="89"/>
      <c r="BW33" s="88"/>
      <c r="BX33" s="72"/>
      <c r="BY33" s="72"/>
      <c r="BZ33" s="72"/>
      <c r="CA33" s="72"/>
      <c r="CB33" s="89"/>
      <c r="CC33" s="88"/>
      <c r="CD33" s="72"/>
      <c r="CE33" s="72"/>
      <c r="CF33" s="72"/>
      <c r="CG33" s="72"/>
      <c r="CH33" s="72"/>
      <c r="CI33" s="72"/>
      <c r="CJ33" s="72"/>
      <c r="CK33" s="72"/>
      <c r="CL33" s="72"/>
      <c r="CM33" s="72"/>
      <c r="CN33" s="72"/>
      <c r="CO33" s="269"/>
    </row>
    <row r="34" spans="1:93" ht="15" customHeight="1" thickBot="1" x14ac:dyDescent="0.4">
      <c r="A34" s="151" t="s">
        <v>52</v>
      </c>
      <c r="B34" s="152"/>
      <c r="C34" s="165" t="s">
        <v>427</v>
      </c>
      <c r="D34" s="165"/>
      <c r="E34" s="165"/>
      <c r="F34" s="165"/>
      <c r="G34" s="165"/>
      <c r="H34" s="165"/>
      <c r="I34" s="165"/>
      <c r="J34" s="165"/>
      <c r="K34" s="144">
        <f t="shared" ref="K34" si="6">IF(C34&lt;&gt;"",0,0)</f>
        <v>0</v>
      </c>
      <c r="L34" s="144"/>
      <c r="M34" s="144">
        <f>IF(K34=0,VLOOKUP(C34,Feuil2!$AH$1:$AI$7,2,FALSE),o)</f>
        <v>0</v>
      </c>
      <c r="N34" s="144"/>
      <c r="O34" s="144" t="str">
        <f t="shared" ref="O34" si="7">IF(M34=0,"",M34)</f>
        <v/>
      </c>
      <c r="P34" s="144"/>
      <c r="Q34" s="45"/>
      <c r="R34" s="31"/>
      <c r="S34" s="145">
        <f>IF($N$5="VOLEUR",VLOOKUP($AL$5,Feuil2!$P$50:$X$74,6,FALSE),IF($N$5="ASSASSIN",VLOOKUP(($AL$5-2),Feuil2!$P$50:$X$74,6,FALSE),VLOOKUP(1,Feuil2!$P$50:$X$74,6,FALSE)))</f>
        <v>0.1</v>
      </c>
      <c r="T34" s="146"/>
      <c r="U34" s="149">
        <f>VLOOKUP($A$17,Feuil2!$E$40:$M$58,9,FALSE)</f>
        <v>0.05</v>
      </c>
      <c r="V34" s="149"/>
      <c r="W34" s="149">
        <f>VLOOKUP($N$6,Feuil2!$P$40:$X$47,6,FALSE)</f>
        <v>0.05</v>
      </c>
      <c r="X34" s="150"/>
      <c r="Y34" s="244">
        <f t="shared" ref="Y34" si="8">SUM(S34:X35)</f>
        <v>0.2</v>
      </c>
      <c r="Z34" s="244"/>
      <c r="AA34" s="240" t="s">
        <v>403</v>
      </c>
      <c r="AB34" s="241"/>
      <c r="AC34" s="241"/>
      <c r="AD34" s="242"/>
      <c r="AF34" s="30"/>
      <c r="AG34" s="31"/>
      <c r="AH34" s="31"/>
      <c r="AI34" s="31"/>
      <c r="AJ34" s="31"/>
      <c r="AK34" s="31"/>
      <c r="AL34" s="31"/>
      <c r="AM34" s="31"/>
      <c r="AN34" s="45"/>
      <c r="AP34" s="93"/>
      <c r="AQ34" s="72"/>
      <c r="AR34" s="72"/>
      <c r="AS34" s="72"/>
      <c r="AT34" s="72"/>
      <c r="AU34" s="72"/>
      <c r="AV34" s="72"/>
      <c r="AW34" s="72"/>
      <c r="AX34" s="72"/>
      <c r="AY34" s="72"/>
      <c r="AZ34" s="72"/>
      <c r="BA34" s="72"/>
      <c r="BB34" s="72"/>
      <c r="BC34" s="89"/>
      <c r="BD34" s="88"/>
      <c r="BE34" s="72"/>
      <c r="BF34" s="72"/>
      <c r="BG34" s="72"/>
      <c r="BH34" s="72"/>
      <c r="BI34" s="72"/>
      <c r="BJ34" s="89"/>
      <c r="BK34" s="88"/>
      <c r="BL34" s="72"/>
      <c r="BM34" s="72"/>
      <c r="BN34" s="72"/>
      <c r="BO34" s="72"/>
      <c r="BP34" s="72"/>
      <c r="BQ34" s="89"/>
      <c r="BR34" s="88"/>
      <c r="BS34" s="72"/>
      <c r="BT34" s="72"/>
      <c r="BU34" s="72"/>
      <c r="BV34" s="89"/>
      <c r="BW34" s="88"/>
      <c r="BX34" s="72"/>
      <c r="BY34" s="72"/>
      <c r="BZ34" s="72"/>
      <c r="CA34" s="72"/>
      <c r="CB34" s="89"/>
      <c r="CC34" s="88"/>
      <c r="CD34" s="72"/>
      <c r="CE34" s="72"/>
      <c r="CF34" s="72"/>
      <c r="CG34" s="72"/>
      <c r="CH34" s="72"/>
      <c r="CI34" s="72"/>
      <c r="CJ34" s="72"/>
      <c r="CK34" s="72"/>
      <c r="CL34" s="72"/>
      <c r="CM34" s="72"/>
      <c r="CN34" s="72"/>
      <c r="CO34" s="269"/>
    </row>
    <row r="35" spans="1:93" ht="15" customHeight="1" thickBot="1" x14ac:dyDescent="0.4">
      <c r="A35" s="151"/>
      <c r="B35" s="152"/>
      <c r="C35" s="165"/>
      <c r="D35" s="165"/>
      <c r="E35" s="165"/>
      <c r="F35" s="165"/>
      <c r="G35" s="165"/>
      <c r="H35" s="165"/>
      <c r="I35" s="165"/>
      <c r="J35" s="165"/>
      <c r="K35" s="144"/>
      <c r="L35" s="144"/>
      <c r="M35" s="144"/>
      <c r="N35" s="144"/>
      <c r="O35" s="144"/>
      <c r="P35" s="144"/>
      <c r="Q35" s="45"/>
      <c r="R35" s="31"/>
      <c r="S35" s="147"/>
      <c r="T35" s="148"/>
      <c r="U35" s="149"/>
      <c r="V35" s="149"/>
      <c r="W35" s="149"/>
      <c r="X35" s="150"/>
      <c r="Y35" s="244"/>
      <c r="Z35" s="244"/>
      <c r="AA35" s="243"/>
      <c r="AB35" s="241"/>
      <c r="AC35" s="241"/>
      <c r="AD35" s="242"/>
      <c r="AF35" s="30"/>
      <c r="AG35" s="31"/>
      <c r="AH35" s="31"/>
      <c r="AI35" s="31"/>
      <c r="AJ35" s="31"/>
      <c r="AK35" s="31"/>
      <c r="AL35" s="31"/>
      <c r="AM35" s="31"/>
      <c r="AN35" s="45"/>
      <c r="AP35" s="93"/>
      <c r="AQ35" s="72"/>
      <c r="AR35" s="72"/>
      <c r="AS35" s="72"/>
      <c r="AT35" s="72"/>
      <c r="AU35" s="72"/>
      <c r="AV35" s="72"/>
      <c r="AW35" s="72"/>
      <c r="AX35" s="72"/>
      <c r="AY35" s="72"/>
      <c r="AZ35" s="72"/>
      <c r="BA35" s="72"/>
      <c r="BB35" s="72"/>
      <c r="BC35" s="89"/>
      <c r="BD35" s="88"/>
      <c r="BE35" s="72"/>
      <c r="BF35" s="72"/>
      <c r="BG35" s="72"/>
      <c r="BH35" s="72"/>
      <c r="BI35" s="72"/>
      <c r="BJ35" s="89"/>
      <c r="BK35" s="88"/>
      <c r="BL35" s="72"/>
      <c r="BM35" s="72"/>
      <c r="BN35" s="72"/>
      <c r="BO35" s="72"/>
      <c r="BP35" s="72"/>
      <c r="BQ35" s="89"/>
      <c r="BR35" s="88"/>
      <c r="BS35" s="72"/>
      <c r="BT35" s="72"/>
      <c r="BU35" s="72"/>
      <c r="BV35" s="89"/>
      <c r="BW35" s="88"/>
      <c r="BX35" s="72"/>
      <c r="BY35" s="72"/>
      <c r="BZ35" s="72"/>
      <c r="CA35" s="72"/>
      <c r="CB35" s="89"/>
      <c r="CC35" s="88"/>
      <c r="CD35" s="72"/>
      <c r="CE35" s="72"/>
      <c r="CF35" s="72"/>
      <c r="CG35" s="72"/>
      <c r="CH35" s="72"/>
      <c r="CI35" s="72"/>
      <c r="CJ35" s="72"/>
      <c r="CK35" s="72"/>
      <c r="CL35" s="72"/>
      <c r="CM35" s="72"/>
      <c r="CN35" s="72"/>
      <c r="CO35" s="269"/>
    </row>
    <row r="36" spans="1:93" ht="15" customHeight="1" thickBot="1" x14ac:dyDescent="0.4">
      <c r="A36" s="151" t="s">
        <v>53</v>
      </c>
      <c r="B36" s="152"/>
      <c r="C36" s="165" t="s">
        <v>372</v>
      </c>
      <c r="D36" s="165"/>
      <c r="E36" s="165"/>
      <c r="F36" s="165"/>
      <c r="G36" s="165"/>
      <c r="H36" s="165"/>
      <c r="I36" s="165"/>
      <c r="J36" s="165"/>
      <c r="K36" s="144">
        <f t="shared" ref="K36" si="9">IF(C36&lt;&gt;"",0,0)</f>
        <v>0</v>
      </c>
      <c r="L36" s="144"/>
      <c r="M36" s="144">
        <f>IF(K36=0,VLOOKUP(C36,Feuil2!$AK$1:$AL$12,2,FALSE),o)</f>
        <v>0</v>
      </c>
      <c r="N36" s="144"/>
      <c r="O36" s="144" t="str">
        <f t="shared" ref="O36" si="10">IF(M36=0,"",M36)</f>
        <v/>
      </c>
      <c r="P36" s="144"/>
      <c r="Q36" s="45"/>
      <c r="R36" s="31"/>
      <c r="S36" s="145">
        <f>IF($N$5="VOLEUR",VLOOKUP($AL$5,Feuil2!$P$50:$X$74,7,FALSE),IF($N$5="ASSASSIN",VLOOKUP(($AL$5-2),Feuil2!$P$50:$X$74,7,FALSE),VLOOKUP(1,Feuil2!$P$50:$X$74,7,FALSE)))</f>
        <v>0.1</v>
      </c>
      <c r="T36" s="146"/>
      <c r="U36" s="149"/>
      <c r="V36" s="149"/>
      <c r="W36" s="149">
        <f>VLOOKUP($N$6,Feuil2!$P$40:$X$47,7,FALSE)</f>
        <v>0</v>
      </c>
      <c r="X36" s="150"/>
      <c r="Y36" s="244">
        <f t="shared" ref="Y36" si="11">SUM(S36:X37)</f>
        <v>0.1</v>
      </c>
      <c r="Z36" s="244"/>
      <c r="AA36" s="227" t="s">
        <v>61</v>
      </c>
      <c r="AB36" s="228"/>
      <c r="AC36" s="228"/>
      <c r="AD36" s="229"/>
      <c r="AF36" s="30"/>
      <c r="AG36" s="31"/>
      <c r="AH36" s="31"/>
      <c r="AI36" s="31"/>
      <c r="AJ36" s="31"/>
      <c r="AK36" s="31"/>
      <c r="AL36" s="31"/>
      <c r="AM36" s="31"/>
      <c r="AN36" s="45"/>
      <c r="AP36" s="93"/>
      <c r="AQ36" s="72"/>
      <c r="AR36" s="72"/>
      <c r="AS36" s="72"/>
      <c r="AT36" s="72"/>
      <c r="AU36" s="72"/>
      <c r="AV36" s="72"/>
      <c r="AW36" s="72"/>
      <c r="AX36" s="72"/>
      <c r="AY36" s="72"/>
      <c r="AZ36" s="72"/>
      <c r="BA36" s="72"/>
      <c r="BB36" s="72"/>
      <c r="BC36" s="89"/>
      <c r="BD36" s="88"/>
      <c r="BE36" s="72"/>
      <c r="BF36" s="72"/>
      <c r="BG36" s="72"/>
      <c r="BH36" s="72"/>
      <c r="BI36" s="72"/>
      <c r="BJ36" s="89"/>
      <c r="BK36" s="88"/>
      <c r="BL36" s="72"/>
      <c r="BM36" s="72"/>
      <c r="BN36" s="72"/>
      <c r="BO36" s="72"/>
      <c r="BP36" s="72"/>
      <c r="BQ36" s="89"/>
      <c r="BR36" s="88"/>
      <c r="BS36" s="72"/>
      <c r="BT36" s="72"/>
      <c r="BU36" s="72"/>
      <c r="BV36" s="89"/>
      <c r="BW36" s="88"/>
      <c r="BX36" s="72"/>
      <c r="BY36" s="72"/>
      <c r="BZ36" s="72"/>
      <c r="CA36" s="72"/>
      <c r="CB36" s="89"/>
      <c r="CC36" s="88"/>
      <c r="CD36" s="72"/>
      <c r="CE36" s="72"/>
      <c r="CF36" s="72"/>
      <c r="CG36" s="72"/>
      <c r="CH36" s="72"/>
      <c r="CI36" s="72"/>
      <c r="CJ36" s="72"/>
      <c r="CK36" s="72"/>
      <c r="CL36" s="72"/>
      <c r="CM36" s="72"/>
      <c r="CN36" s="72"/>
      <c r="CO36" s="269"/>
    </row>
    <row r="37" spans="1:93" ht="15" customHeight="1" thickBot="1" x14ac:dyDescent="0.4">
      <c r="A37" s="151"/>
      <c r="B37" s="152"/>
      <c r="C37" s="165"/>
      <c r="D37" s="165"/>
      <c r="E37" s="165"/>
      <c r="F37" s="165"/>
      <c r="G37" s="165"/>
      <c r="H37" s="165"/>
      <c r="I37" s="165"/>
      <c r="J37" s="165"/>
      <c r="K37" s="144"/>
      <c r="L37" s="144"/>
      <c r="M37" s="144"/>
      <c r="N37" s="144"/>
      <c r="O37" s="144"/>
      <c r="P37" s="144"/>
      <c r="Q37" s="45"/>
      <c r="R37" s="31"/>
      <c r="S37" s="147"/>
      <c r="T37" s="148"/>
      <c r="U37" s="149"/>
      <c r="V37" s="149"/>
      <c r="W37" s="149"/>
      <c r="X37" s="150"/>
      <c r="Y37" s="244"/>
      <c r="Z37" s="244"/>
      <c r="AA37" s="227"/>
      <c r="AB37" s="228"/>
      <c r="AC37" s="228"/>
      <c r="AD37" s="229"/>
      <c r="AF37" s="30"/>
      <c r="AG37" s="31"/>
      <c r="AH37" s="31"/>
      <c r="AI37" s="31"/>
      <c r="AJ37" s="31"/>
      <c r="AK37" s="31"/>
      <c r="AL37" s="31"/>
      <c r="AM37" s="31"/>
      <c r="AN37" s="45"/>
      <c r="AP37" s="93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89"/>
      <c r="BD37" s="88"/>
      <c r="BE37" s="72"/>
      <c r="BF37" s="72"/>
      <c r="BG37" s="72"/>
      <c r="BH37" s="72"/>
      <c r="BI37" s="72"/>
      <c r="BJ37" s="89"/>
      <c r="BK37" s="88"/>
      <c r="BL37" s="72"/>
      <c r="BM37" s="72"/>
      <c r="BN37" s="72"/>
      <c r="BO37" s="72"/>
      <c r="BP37" s="72"/>
      <c r="BQ37" s="89"/>
      <c r="BR37" s="88"/>
      <c r="BS37" s="72"/>
      <c r="BT37" s="72"/>
      <c r="BU37" s="72"/>
      <c r="BV37" s="89"/>
      <c r="BW37" s="88"/>
      <c r="BX37" s="72"/>
      <c r="BY37" s="72"/>
      <c r="BZ37" s="72"/>
      <c r="CA37" s="72"/>
      <c r="CB37" s="89"/>
      <c r="CC37" s="88"/>
      <c r="CD37" s="72"/>
      <c r="CE37" s="72"/>
      <c r="CF37" s="72"/>
      <c r="CG37" s="72"/>
      <c r="CH37" s="72"/>
      <c r="CI37" s="72"/>
      <c r="CJ37" s="72"/>
      <c r="CK37" s="72"/>
      <c r="CL37" s="72"/>
      <c r="CM37" s="72"/>
      <c r="CN37" s="72"/>
      <c r="CO37" s="269"/>
    </row>
    <row r="38" spans="1:93" ht="15" customHeight="1" thickBot="1" x14ac:dyDescent="0.4">
      <c r="A38" s="151" t="s">
        <v>53</v>
      </c>
      <c r="B38" s="152"/>
      <c r="C38" s="165" t="s">
        <v>372</v>
      </c>
      <c r="D38" s="165"/>
      <c r="E38" s="165"/>
      <c r="F38" s="165"/>
      <c r="G38" s="165"/>
      <c r="H38" s="165"/>
      <c r="I38" s="165"/>
      <c r="J38" s="165"/>
      <c r="K38" s="144">
        <f t="shared" ref="K38" si="12">IF(C38&lt;&gt;"",0,0)</f>
        <v>0</v>
      </c>
      <c r="L38" s="144"/>
      <c r="M38" s="144">
        <f>IF(K38=0,VLOOKUP(C38,Feuil2!$AK$1:$AL$12,2,FALSE),o)</f>
        <v>0</v>
      </c>
      <c r="N38" s="144"/>
      <c r="O38" s="144" t="str">
        <f t="shared" ref="O38" si="13">IF(M38=0,"",M38)</f>
        <v/>
      </c>
      <c r="P38" s="144"/>
      <c r="Q38" s="45"/>
      <c r="R38" s="31"/>
      <c r="S38" s="145">
        <f>IF($N$5="VOLEUR",VLOOKUP($AL$5,Feuil2!$P$50:$X$74,8,FALSE),IF($N$5="ASSASSIN",VLOOKUP(($AL$5-2),Feuil2!$P$50:$X$74,8,FALSE),VLOOKUP(1,Feuil2!$P$50:$X$74,8,FALSE)))</f>
        <v>0.85</v>
      </c>
      <c r="T38" s="146"/>
      <c r="U38" s="149"/>
      <c r="V38" s="149"/>
      <c r="W38" s="149">
        <f>VLOOKUP($N$6,Feuil2!$P$40:$X$47,8,FALSE)</f>
        <v>0</v>
      </c>
      <c r="X38" s="150"/>
      <c r="Y38" s="244">
        <f t="shared" ref="Y38" si="14">SUM(S38:X39)</f>
        <v>0.85</v>
      </c>
      <c r="Z38" s="244"/>
      <c r="AA38" s="227" t="s">
        <v>62</v>
      </c>
      <c r="AB38" s="228"/>
      <c r="AC38" s="228"/>
      <c r="AD38" s="229"/>
      <c r="AF38" s="30"/>
      <c r="AG38" s="31"/>
      <c r="AH38" s="31"/>
      <c r="AI38" s="31"/>
      <c r="AJ38" s="31"/>
      <c r="AK38" s="31"/>
      <c r="AL38" s="31"/>
      <c r="AM38" s="31"/>
      <c r="AN38" s="45"/>
      <c r="AP38" s="93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89"/>
      <c r="BD38" s="88"/>
      <c r="BE38" s="72"/>
      <c r="BF38" s="72"/>
      <c r="BG38" s="72"/>
      <c r="BH38" s="72"/>
      <c r="BI38" s="72"/>
      <c r="BJ38" s="89"/>
      <c r="BK38" s="88"/>
      <c r="BL38" s="72"/>
      <c r="BM38" s="72"/>
      <c r="BN38" s="72"/>
      <c r="BO38" s="72"/>
      <c r="BP38" s="72"/>
      <c r="BQ38" s="89"/>
      <c r="BR38" s="88"/>
      <c r="BS38" s="72"/>
      <c r="BT38" s="72"/>
      <c r="BU38" s="72"/>
      <c r="BV38" s="89"/>
      <c r="BW38" s="88"/>
      <c r="BX38" s="72"/>
      <c r="BY38" s="72"/>
      <c r="BZ38" s="72"/>
      <c r="CA38" s="72"/>
      <c r="CB38" s="89"/>
      <c r="CC38" s="88"/>
      <c r="CD38" s="72"/>
      <c r="CE38" s="72"/>
      <c r="CF38" s="72"/>
      <c r="CG38" s="72"/>
      <c r="CH38" s="72"/>
      <c r="CI38" s="72"/>
      <c r="CJ38" s="72"/>
      <c r="CK38" s="72"/>
      <c r="CL38" s="72"/>
      <c r="CM38" s="72"/>
      <c r="CN38" s="72"/>
      <c r="CO38" s="269"/>
    </row>
    <row r="39" spans="1:93" ht="15" customHeight="1" thickBot="1" x14ac:dyDescent="0.4">
      <c r="A39" s="151"/>
      <c r="B39" s="152"/>
      <c r="C39" s="165"/>
      <c r="D39" s="165"/>
      <c r="E39" s="165"/>
      <c r="F39" s="165"/>
      <c r="G39" s="165"/>
      <c r="H39" s="165"/>
      <c r="I39" s="165"/>
      <c r="J39" s="165"/>
      <c r="K39" s="144"/>
      <c r="L39" s="144"/>
      <c r="M39" s="144"/>
      <c r="N39" s="144"/>
      <c r="O39" s="144"/>
      <c r="P39" s="144"/>
      <c r="Q39" s="45"/>
      <c r="R39" s="31"/>
      <c r="S39" s="147"/>
      <c r="T39" s="148"/>
      <c r="U39" s="149"/>
      <c r="V39" s="149"/>
      <c r="W39" s="149"/>
      <c r="X39" s="150"/>
      <c r="Y39" s="244"/>
      <c r="Z39" s="244"/>
      <c r="AA39" s="227"/>
      <c r="AB39" s="228"/>
      <c r="AC39" s="228"/>
      <c r="AD39" s="229"/>
      <c r="AF39" s="30"/>
      <c r="AG39" s="31"/>
      <c r="AH39" s="31"/>
      <c r="AI39" s="31"/>
      <c r="AJ39" s="31"/>
      <c r="AK39" s="31"/>
      <c r="AL39" s="31"/>
      <c r="AM39" s="31"/>
      <c r="AN39" s="45"/>
      <c r="AP39" s="93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B39" s="72"/>
      <c r="BC39" s="89"/>
      <c r="BD39" s="88"/>
      <c r="BE39" s="72"/>
      <c r="BF39" s="72"/>
      <c r="BG39" s="72"/>
      <c r="BH39" s="72"/>
      <c r="BI39" s="72"/>
      <c r="BJ39" s="89"/>
      <c r="BK39" s="88"/>
      <c r="BL39" s="72"/>
      <c r="BM39" s="72"/>
      <c r="BN39" s="72"/>
      <c r="BO39" s="72"/>
      <c r="BP39" s="72"/>
      <c r="BQ39" s="89"/>
      <c r="BR39" s="88"/>
      <c r="BS39" s="72"/>
      <c r="BT39" s="72"/>
      <c r="BU39" s="72"/>
      <c r="BV39" s="89"/>
      <c r="BW39" s="88"/>
      <c r="BX39" s="72"/>
      <c r="BY39" s="72"/>
      <c r="BZ39" s="72"/>
      <c r="CA39" s="72"/>
      <c r="CB39" s="89"/>
      <c r="CC39" s="88"/>
      <c r="CD39" s="72"/>
      <c r="CE39" s="72"/>
      <c r="CF39" s="72"/>
      <c r="CG39" s="72"/>
      <c r="CH39" s="72"/>
      <c r="CI39" s="72"/>
      <c r="CJ39" s="72"/>
      <c r="CK39" s="72"/>
      <c r="CL39" s="72"/>
      <c r="CM39" s="72"/>
      <c r="CN39" s="72"/>
      <c r="CO39" s="269"/>
    </row>
    <row r="40" spans="1:93" ht="15" customHeight="1" thickBot="1" x14ac:dyDescent="0.45">
      <c r="A40" s="30"/>
      <c r="B40" s="31"/>
      <c r="C40" s="31"/>
      <c r="D40" s="31"/>
      <c r="E40" s="31"/>
      <c r="F40" s="31"/>
      <c r="G40" s="31"/>
      <c r="H40" s="31"/>
      <c r="I40" s="130" t="s">
        <v>56</v>
      </c>
      <c r="J40" s="130"/>
      <c r="K40" s="130"/>
      <c r="L40" s="31"/>
      <c r="M40" s="130" t="s">
        <v>450</v>
      </c>
      <c r="N40" s="130"/>
      <c r="O40" s="130"/>
      <c r="P40" s="130"/>
      <c r="Q40" s="45"/>
      <c r="R40" s="31"/>
      <c r="S40" s="145">
        <f>IF($N$5="VOLEUR",VLOOKUP($AL$5,Feuil2!$P$50:$X$74,9,FALSE),IF($N$5="ASSASSIN",VLOOKUP(($AL$5-2),Feuil2!$P$50:$X$74,9,FALSE),VLOOKUP(1,Feuil2!$P$50:$X$74,9,FALSE)))</f>
        <v>0</v>
      </c>
      <c r="T40" s="146"/>
      <c r="U40" s="149"/>
      <c r="V40" s="149"/>
      <c r="W40" s="149">
        <f>VLOOKUP($N$6,Feuil2!$P$40:$X$47,9,FALSE)</f>
        <v>0</v>
      </c>
      <c r="X40" s="150"/>
      <c r="Y40" s="244">
        <f t="shared" ref="Y40" si="15">SUM(S40:X41)</f>
        <v>0</v>
      </c>
      <c r="Z40" s="244"/>
      <c r="AA40" s="230" t="s">
        <v>400</v>
      </c>
      <c r="AB40" s="231"/>
      <c r="AC40" s="231"/>
      <c r="AD40" s="232"/>
      <c r="AF40" s="30"/>
      <c r="AG40" s="31"/>
      <c r="AH40" s="31"/>
      <c r="AI40" s="31"/>
      <c r="AJ40" s="31"/>
      <c r="AK40" s="31"/>
      <c r="AL40" s="31"/>
      <c r="AM40" s="31"/>
      <c r="AN40" s="45"/>
      <c r="AP40" s="93"/>
      <c r="AQ40" s="72"/>
      <c r="AR40" s="72"/>
      <c r="AS40" s="72"/>
      <c r="AT40" s="72"/>
      <c r="AU40" s="72"/>
      <c r="AV40" s="72"/>
      <c r="AW40" s="72"/>
      <c r="AX40" s="72"/>
      <c r="AY40" s="72"/>
      <c r="AZ40" s="72"/>
      <c r="BA40" s="72"/>
      <c r="BB40" s="72"/>
      <c r="BC40" s="89"/>
      <c r="BD40" s="88"/>
      <c r="BE40" s="72"/>
      <c r="BF40" s="72"/>
      <c r="BG40" s="72"/>
      <c r="BH40" s="72"/>
      <c r="BI40" s="72"/>
      <c r="BJ40" s="89"/>
      <c r="BK40" s="88"/>
      <c r="BL40" s="72"/>
      <c r="BM40" s="72"/>
      <c r="BN40" s="72"/>
      <c r="BO40" s="72"/>
      <c r="BP40" s="72"/>
      <c r="BQ40" s="89"/>
      <c r="BR40" s="88"/>
      <c r="BS40" s="72"/>
      <c r="BT40" s="72"/>
      <c r="BU40" s="72"/>
      <c r="BV40" s="89"/>
      <c r="BW40" s="88"/>
      <c r="BX40" s="72"/>
      <c r="BY40" s="72"/>
      <c r="BZ40" s="72"/>
      <c r="CA40" s="72"/>
      <c r="CB40" s="89"/>
      <c r="CC40" s="88"/>
      <c r="CD40" s="72"/>
      <c r="CE40" s="72"/>
      <c r="CF40" s="72"/>
      <c r="CG40" s="72"/>
      <c r="CH40" s="72"/>
      <c r="CI40" s="72"/>
      <c r="CJ40" s="72"/>
      <c r="CK40" s="72"/>
      <c r="CL40" s="72"/>
      <c r="CM40" s="72"/>
      <c r="CN40" s="72"/>
      <c r="CO40" s="269"/>
    </row>
    <row r="41" spans="1:93" ht="15" customHeight="1" thickBot="1" x14ac:dyDescent="0.4">
      <c r="A41" s="63" t="s">
        <v>54</v>
      </c>
      <c r="B41" s="64"/>
      <c r="C41" s="171">
        <f>+$Z$17</f>
        <v>0</v>
      </c>
      <c r="D41" s="172"/>
      <c r="E41" s="31"/>
      <c r="G41" s="213" t="s">
        <v>55</v>
      </c>
      <c r="H41" s="214"/>
      <c r="I41" s="207">
        <f>+M41+4</f>
        <v>14</v>
      </c>
      <c r="J41" s="208"/>
      <c r="K41" s="209"/>
      <c r="L41" s="31"/>
      <c r="M41" s="135">
        <f>SUM((SUM(K26:L39)),(SUM(M26:N39)),($C$41),(10))</f>
        <v>10</v>
      </c>
      <c r="N41" s="136"/>
      <c r="O41" s="136"/>
      <c r="P41" s="137"/>
      <c r="Q41" s="45"/>
      <c r="R41" s="31"/>
      <c r="S41" s="234"/>
      <c r="T41" s="235"/>
      <c r="U41" s="236"/>
      <c r="V41" s="236"/>
      <c r="W41" s="236"/>
      <c r="X41" s="237"/>
      <c r="Y41" s="250"/>
      <c r="Z41" s="250"/>
      <c r="AA41" s="233"/>
      <c r="AB41" s="120"/>
      <c r="AC41" s="120"/>
      <c r="AD41" s="121"/>
      <c r="AF41" s="39"/>
      <c r="AG41" s="40"/>
      <c r="AH41" s="40"/>
      <c r="AI41" s="40"/>
      <c r="AJ41" s="40"/>
      <c r="AK41" s="40"/>
      <c r="AL41" s="40"/>
      <c r="AM41" s="40"/>
      <c r="AN41" s="47"/>
      <c r="AP41" s="272"/>
      <c r="AQ41" s="273"/>
      <c r="AR41" s="273"/>
      <c r="AS41" s="273"/>
      <c r="AT41" s="273"/>
      <c r="AU41" s="273"/>
      <c r="AV41" s="273"/>
      <c r="AW41" s="273"/>
      <c r="AX41" s="273"/>
      <c r="AY41" s="273"/>
      <c r="AZ41" s="273"/>
      <c r="BA41" s="273"/>
      <c r="BB41" s="273"/>
      <c r="BC41" s="274"/>
      <c r="BD41" s="275"/>
      <c r="BE41" s="273"/>
      <c r="BF41" s="273"/>
      <c r="BG41" s="273"/>
      <c r="BH41" s="273"/>
      <c r="BI41" s="273"/>
      <c r="BJ41" s="274"/>
      <c r="BK41" s="275"/>
      <c r="BL41" s="273"/>
      <c r="BM41" s="273"/>
      <c r="BN41" s="273"/>
      <c r="BO41" s="273"/>
      <c r="BP41" s="273"/>
      <c r="BQ41" s="274"/>
      <c r="BR41" s="275"/>
      <c r="BS41" s="273"/>
      <c r="BT41" s="273"/>
      <c r="BU41" s="273"/>
      <c r="BV41" s="274"/>
      <c r="BW41" s="275"/>
      <c r="BX41" s="273"/>
      <c r="BY41" s="273"/>
      <c r="BZ41" s="273"/>
      <c r="CA41" s="273"/>
      <c r="CB41" s="274"/>
      <c r="CC41" s="275"/>
      <c r="CD41" s="273"/>
      <c r="CE41" s="273"/>
      <c r="CF41" s="273"/>
      <c r="CG41" s="273"/>
      <c r="CH41" s="273"/>
      <c r="CI41" s="273"/>
      <c r="CJ41" s="273"/>
      <c r="CK41" s="273"/>
      <c r="CL41" s="273"/>
      <c r="CM41" s="273"/>
      <c r="CN41" s="273"/>
      <c r="CO41" s="276"/>
    </row>
    <row r="42" spans="1:93" ht="21" thickTop="1" thickBot="1" x14ac:dyDescent="0.4">
      <c r="A42" s="66"/>
      <c r="B42" s="67"/>
      <c r="C42" s="173"/>
      <c r="D42" s="174"/>
      <c r="E42" s="40"/>
      <c r="F42" s="40"/>
      <c r="G42" s="201"/>
      <c r="H42" s="174"/>
      <c r="I42" s="210"/>
      <c r="J42" s="211"/>
      <c r="K42" s="212"/>
      <c r="L42" s="40"/>
      <c r="M42" s="138"/>
      <c r="N42" s="139"/>
      <c r="O42" s="139"/>
      <c r="P42" s="140"/>
      <c r="Q42" s="47"/>
      <c r="R42" s="31"/>
      <c r="AP42" s="281" t="s">
        <v>633</v>
      </c>
      <c r="AQ42" s="282"/>
      <c r="AR42" s="282"/>
      <c r="AS42" s="282"/>
      <c r="AT42" s="282"/>
      <c r="AU42" s="282"/>
      <c r="AV42" s="282"/>
      <c r="AW42" s="282"/>
      <c r="AX42" s="282"/>
      <c r="AY42" s="282"/>
      <c r="AZ42" s="282"/>
      <c r="BA42" s="282"/>
      <c r="BB42" s="282"/>
      <c r="BC42" s="282"/>
      <c r="BD42" s="282"/>
      <c r="BE42" s="282"/>
      <c r="BF42" s="282"/>
      <c r="BG42" s="282"/>
      <c r="BH42" s="282"/>
      <c r="BI42" s="282"/>
      <c r="BJ42" s="282"/>
      <c r="BK42" s="282"/>
      <c r="BL42" s="282"/>
      <c r="BM42" s="282"/>
      <c r="BN42" s="282"/>
      <c r="BO42" s="282"/>
      <c r="BP42" s="282"/>
      <c r="BQ42" s="282"/>
      <c r="BR42" s="282"/>
      <c r="BS42" s="282"/>
      <c r="BT42" s="282"/>
      <c r="BU42" s="282"/>
      <c r="BV42" s="282"/>
      <c r="BW42" s="282"/>
      <c r="BX42" s="282"/>
      <c r="BY42" s="282"/>
      <c r="BZ42" s="282"/>
      <c r="CA42" s="282"/>
      <c r="CB42" s="282"/>
      <c r="CC42" s="282"/>
      <c r="CD42" s="282"/>
      <c r="CE42" s="282"/>
      <c r="CF42" s="282"/>
      <c r="CG42" s="282"/>
      <c r="CH42" s="282"/>
      <c r="CI42" s="282"/>
      <c r="CJ42" s="282"/>
      <c r="CK42" s="282"/>
      <c r="CL42" s="282"/>
      <c r="CM42" s="282"/>
      <c r="CN42" s="282"/>
      <c r="CO42" s="283"/>
    </row>
    <row r="43" spans="1:93" ht="16.8" thickTop="1" thickBot="1" x14ac:dyDescent="0.4">
      <c r="AP43" s="265" t="s">
        <v>626</v>
      </c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 t="s">
        <v>571</v>
      </c>
      <c r="BE43" s="87"/>
      <c r="BF43" s="87"/>
      <c r="BG43" s="87"/>
      <c r="BH43" s="87"/>
      <c r="BI43" s="87"/>
      <c r="BJ43" s="87"/>
      <c r="BK43" s="87" t="s">
        <v>572</v>
      </c>
      <c r="BL43" s="87"/>
      <c r="BM43" s="87"/>
      <c r="BN43" s="87"/>
      <c r="BO43" s="87"/>
      <c r="BP43" s="87"/>
      <c r="BQ43" s="87"/>
      <c r="BR43" s="87" t="s">
        <v>627</v>
      </c>
      <c r="BS43" s="87"/>
      <c r="BT43" s="87"/>
      <c r="BU43" s="87"/>
      <c r="BV43" s="87"/>
      <c r="BW43" s="87" t="s">
        <v>629</v>
      </c>
      <c r="BX43" s="87"/>
      <c r="BY43" s="87"/>
      <c r="BZ43" s="87"/>
      <c r="CA43" s="87"/>
      <c r="CB43" s="87"/>
      <c r="CC43" s="87" t="s">
        <v>628</v>
      </c>
      <c r="CD43" s="87"/>
      <c r="CE43" s="87"/>
      <c r="CF43" s="87"/>
      <c r="CG43" s="87"/>
      <c r="CH43" s="87"/>
      <c r="CI43" s="87"/>
      <c r="CJ43" s="87"/>
      <c r="CK43" s="87"/>
      <c r="CL43" s="87"/>
      <c r="CM43" s="87"/>
      <c r="CN43" s="87"/>
      <c r="CO43" s="264"/>
    </row>
    <row r="44" spans="1:93" ht="16.8" thickTop="1" x14ac:dyDescent="0.4">
      <c r="A44" s="177" t="s">
        <v>63</v>
      </c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9"/>
      <c r="Q44" s="131" t="s">
        <v>77</v>
      </c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2"/>
      <c r="AE44" s="132"/>
      <c r="AF44" s="133"/>
      <c r="AH44" s="131" t="s">
        <v>80</v>
      </c>
      <c r="AI44" s="132"/>
      <c r="AJ44" s="132"/>
      <c r="AK44" s="132"/>
      <c r="AL44" s="132"/>
      <c r="AM44" s="132"/>
      <c r="AN44" s="133"/>
      <c r="AP44" s="90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2"/>
      <c r="BD44" s="270"/>
      <c r="BE44" s="91"/>
      <c r="BF44" s="91"/>
      <c r="BG44" s="91"/>
      <c r="BH44" s="91"/>
      <c r="BI44" s="91"/>
      <c r="BJ44" s="92"/>
      <c r="BK44" s="270"/>
      <c r="BL44" s="91"/>
      <c r="BM44" s="91"/>
      <c r="BN44" s="91"/>
      <c r="BO44" s="91"/>
      <c r="BP44" s="91"/>
      <c r="BQ44" s="92"/>
      <c r="BR44" s="270"/>
      <c r="BS44" s="91"/>
      <c r="BT44" s="91"/>
      <c r="BU44" s="91"/>
      <c r="BV44" s="92"/>
      <c r="BW44" s="270"/>
      <c r="BX44" s="91"/>
      <c r="BY44" s="91"/>
      <c r="BZ44" s="91"/>
      <c r="CA44" s="91"/>
      <c r="CB44" s="92"/>
      <c r="CC44" s="270"/>
      <c r="CD44" s="91"/>
      <c r="CE44" s="91"/>
      <c r="CF44" s="91"/>
      <c r="CG44" s="91"/>
      <c r="CH44" s="91"/>
      <c r="CI44" s="91"/>
      <c r="CJ44" s="91"/>
      <c r="CK44" s="91"/>
      <c r="CL44" s="91"/>
      <c r="CM44" s="91"/>
      <c r="CN44" s="91"/>
      <c r="CO44" s="271"/>
    </row>
    <row r="45" spans="1:93" ht="16.8" thickBot="1" x14ac:dyDescent="0.45">
      <c r="A45" s="220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2"/>
      <c r="Q45" s="30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45"/>
      <c r="AH45" s="224" t="str">
        <f>(VLOOKUP(C26,Feuil2!CN1:CO10,2,FALSE)&amp;" "&amp;"""")</f>
        <v>12 "</v>
      </c>
      <c r="AI45" s="225"/>
      <c r="AJ45" s="225"/>
      <c r="AK45" s="225"/>
      <c r="AL45" s="225"/>
      <c r="AM45" s="225"/>
      <c r="AN45" s="226"/>
      <c r="AP45" s="93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89"/>
      <c r="BD45" s="88"/>
      <c r="BE45" s="72"/>
      <c r="BF45" s="72"/>
      <c r="BG45" s="72"/>
      <c r="BH45" s="72"/>
      <c r="BI45" s="72"/>
      <c r="BJ45" s="89"/>
      <c r="BK45" s="88"/>
      <c r="BL45" s="72"/>
      <c r="BM45" s="72"/>
      <c r="BN45" s="72"/>
      <c r="BO45" s="72"/>
      <c r="BP45" s="72"/>
      <c r="BQ45" s="89"/>
      <c r="BR45" s="88"/>
      <c r="BS45" s="72"/>
      <c r="BT45" s="72"/>
      <c r="BU45" s="72"/>
      <c r="BV45" s="89"/>
      <c r="BW45" s="88"/>
      <c r="BX45" s="72"/>
      <c r="BY45" s="72"/>
      <c r="BZ45" s="72"/>
      <c r="CA45" s="72"/>
      <c r="CB45" s="89"/>
      <c r="CC45" s="88"/>
      <c r="CD45" s="72"/>
      <c r="CE45" s="72"/>
      <c r="CF45" s="72"/>
      <c r="CG45" s="72"/>
      <c r="CH45" s="72"/>
      <c r="CI45" s="72"/>
      <c r="CJ45" s="72"/>
      <c r="CK45" s="72"/>
      <c r="CL45" s="72"/>
      <c r="CM45" s="72"/>
      <c r="CN45" s="72"/>
      <c r="CO45" s="269"/>
    </row>
    <row r="46" spans="1:93" ht="21" thickTop="1" thickBot="1" x14ac:dyDescent="0.55000000000000004">
      <c r="A46" s="20"/>
      <c r="B46" s="48"/>
      <c r="C46" s="48"/>
      <c r="D46" s="48"/>
      <c r="E46" s="48"/>
      <c r="F46" s="127" t="s">
        <v>64</v>
      </c>
      <c r="G46" s="127"/>
      <c r="H46" s="127" t="s">
        <v>65</v>
      </c>
      <c r="I46" s="127"/>
      <c r="J46" s="127" t="s">
        <v>66</v>
      </c>
      <c r="K46" s="127"/>
      <c r="L46" s="127" t="s">
        <v>67</v>
      </c>
      <c r="M46" s="127"/>
      <c r="N46" s="127" t="s">
        <v>68</v>
      </c>
      <c r="O46" s="216"/>
      <c r="Q46" s="30" t="s">
        <v>313</v>
      </c>
      <c r="R46" s="31"/>
      <c r="S46" s="259" t="str">
        <f>+N5</f>
        <v>GUERRIER</v>
      </c>
      <c r="T46" s="259"/>
      <c r="U46" s="259"/>
      <c r="V46" s="259"/>
      <c r="W46" s="259"/>
      <c r="X46" s="259"/>
      <c r="Y46" s="31"/>
      <c r="Z46" s="251" t="s">
        <v>78</v>
      </c>
      <c r="AA46" s="251"/>
      <c r="AB46" s="215">
        <f>VLOOKUP(S46,Feuil2!K223:L232,2,FALSE)</f>
        <v>10</v>
      </c>
      <c r="AC46" s="215"/>
      <c r="AD46" s="31" t="s">
        <v>79</v>
      </c>
      <c r="AF46" s="45"/>
      <c r="AP46" s="93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89"/>
      <c r="BD46" s="88"/>
      <c r="BE46" s="72"/>
      <c r="BF46" s="72"/>
      <c r="BG46" s="72"/>
      <c r="BH46" s="72"/>
      <c r="BI46" s="72"/>
      <c r="BJ46" s="89"/>
      <c r="BK46" s="88"/>
      <c r="BL46" s="72"/>
      <c r="BM46" s="72"/>
      <c r="BN46" s="72"/>
      <c r="BO46" s="72"/>
      <c r="BP46" s="72"/>
      <c r="BQ46" s="89"/>
      <c r="BR46" s="88"/>
      <c r="BS46" s="72"/>
      <c r="BT46" s="72"/>
      <c r="BU46" s="72"/>
      <c r="BV46" s="89"/>
      <c r="BW46" s="88"/>
      <c r="BX46" s="72"/>
      <c r="BY46" s="72"/>
      <c r="BZ46" s="72"/>
      <c r="CA46" s="72"/>
      <c r="CB46" s="89"/>
      <c r="CC46" s="88"/>
      <c r="CD46" s="72"/>
      <c r="CE46" s="72"/>
      <c r="CF46" s="72"/>
      <c r="CG46" s="72"/>
      <c r="CH46" s="72"/>
      <c r="CI46" s="72"/>
      <c r="CJ46" s="72"/>
      <c r="CK46" s="72"/>
      <c r="CL46" s="72"/>
      <c r="CM46" s="72"/>
      <c r="CN46" s="72"/>
      <c r="CO46" s="269"/>
    </row>
    <row r="47" spans="1:93" ht="17.399999999999999" thickTop="1" thickBot="1" x14ac:dyDescent="0.45">
      <c r="A47" s="49" t="s">
        <v>69</v>
      </c>
      <c r="B47" s="50"/>
      <c r="C47" s="50"/>
      <c r="D47" s="50"/>
      <c r="E47" s="51"/>
      <c r="F47" s="127">
        <f>VLOOKUP(Feuil2!$P$183,Feuil2!$B$188:$H$322,3,FALSE)</f>
        <v>14</v>
      </c>
      <c r="G47" s="127"/>
      <c r="H47" s="127" t="s">
        <v>21</v>
      </c>
      <c r="I47" s="127"/>
      <c r="J47" s="127">
        <f>VLOOKUP($N$6,Feuil2!$K$211:$P$218,2,FALSE)</f>
        <v>0</v>
      </c>
      <c r="K47" s="127"/>
      <c r="L47" s="127">
        <f>SUM($O$26:$P$39)</f>
        <v>0</v>
      </c>
      <c r="M47" s="127"/>
      <c r="N47" s="128">
        <f>+F47+J47+L47</f>
        <v>14</v>
      </c>
      <c r="O47" s="129"/>
      <c r="Q47" s="30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45"/>
      <c r="AH47" s="131" t="s">
        <v>81</v>
      </c>
      <c r="AI47" s="132"/>
      <c r="AJ47" s="132"/>
      <c r="AK47" s="132"/>
      <c r="AL47" s="132"/>
      <c r="AM47" s="132"/>
      <c r="AN47" s="133"/>
      <c r="AP47" s="93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89"/>
      <c r="BD47" s="88"/>
      <c r="BE47" s="72"/>
      <c r="BF47" s="72"/>
      <c r="BG47" s="72"/>
      <c r="BH47" s="72"/>
      <c r="BI47" s="72"/>
      <c r="BJ47" s="89"/>
      <c r="BK47" s="88"/>
      <c r="BL47" s="72"/>
      <c r="BM47" s="72"/>
      <c r="BN47" s="72"/>
      <c r="BO47" s="72"/>
      <c r="BP47" s="72"/>
      <c r="BQ47" s="89"/>
      <c r="BR47" s="88"/>
      <c r="BS47" s="72"/>
      <c r="BT47" s="72"/>
      <c r="BU47" s="72"/>
      <c r="BV47" s="89"/>
      <c r="BW47" s="88"/>
      <c r="BX47" s="72"/>
      <c r="BY47" s="72"/>
      <c r="BZ47" s="72"/>
      <c r="CA47" s="72"/>
      <c r="CB47" s="89"/>
      <c r="CC47" s="88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269"/>
    </row>
    <row r="48" spans="1:93" ht="16.2" thickBot="1" x14ac:dyDescent="0.4">
      <c r="A48" s="52" t="s">
        <v>70</v>
      </c>
      <c r="B48" s="53"/>
      <c r="C48" s="53"/>
      <c r="D48" s="53"/>
      <c r="E48" s="54"/>
      <c r="F48" s="127"/>
      <c r="G48" s="127"/>
      <c r="H48" s="127">
        <f>+AB19</f>
        <v>0</v>
      </c>
      <c r="I48" s="127"/>
      <c r="J48" s="127"/>
      <c r="K48" s="127"/>
      <c r="L48" s="127"/>
      <c r="M48" s="127"/>
      <c r="N48" s="128"/>
      <c r="O48" s="129"/>
      <c r="Q48" s="30" t="s">
        <v>44</v>
      </c>
      <c r="R48" s="31"/>
      <c r="S48" s="255">
        <f>+I19</f>
        <v>0</v>
      </c>
      <c r="T48" s="256"/>
      <c r="U48" s="31"/>
      <c r="V48" s="31"/>
      <c r="W48" s="31"/>
      <c r="X48" s="97" t="s">
        <v>68</v>
      </c>
      <c r="Y48" s="100"/>
      <c r="Z48" s="135"/>
      <c r="AA48" s="136"/>
      <c r="AB48" s="136"/>
      <c r="AC48" s="136"/>
      <c r="AD48" s="137"/>
      <c r="AE48" s="31"/>
      <c r="AF48" s="45"/>
      <c r="AH48" s="30"/>
      <c r="AI48" s="31"/>
      <c r="AJ48" s="31"/>
      <c r="AK48" s="31"/>
      <c r="AL48" s="31"/>
      <c r="AM48" s="31"/>
      <c r="AN48" s="45"/>
      <c r="AP48" s="93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89"/>
      <c r="BD48" s="88"/>
      <c r="BE48" s="72"/>
      <c r="BF48" s="72"/>
      <c r="BG48" s="72"/>
      <c r="BH48" s="72"/>
      <c r="BI48" s="72"/>
      <c r="BJ48" s="89"/>
      <c r="BK48" s="88"/>
      <c r="BL48" s="72"/>
      <c r="BM48" s="72"/>
      <c r="BN48" s="72"/>
      <c r="BO48" s="72"/>
      <c r="BP48" s="72"/>
      <c r="BQ48" s="89"/>
      <c r="BR48" s="88"/>
      <c r="BS48" s="72"/>
      <c r="BT48" s="72"/>
      <c r="BU48" s="72"/>
      <c r="BV48" s="89"/>
      <c r="BW48" s="88"/>
      <c r="BX48" s="72"/>
      <c r="BY48" s="72"/>
      <c r="BZ48" s="72"/>
      <c r="CA48" s="72"/>
      <c r="CB48" s="89"/>
      <c r="CC48" s="88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269"/>
    </row>
    <row r="49" spans="1:93" ht="20.399999999999999" thickBot="1" x14ac:dyDescent="0.55000000000000004">
      <c r="A49" s="49" t="s">
        <v>71</v>
      </c>
      <c r="B49" s="50"/>
      <c r="C49" s="50"/>
      <c r="D49" s="50"/>
      <c r="E49" s="51"/>
      <c r="F49" s="127">
        <f>VLOOKUP(Feuil2!$P$183,Feuil2!$B$188:$H$322,4,FALSE)</f>
        <v>15</v>
      </c>
      <c r="G49" s="127"/>
      <c r="H49" s="127" t="s">
        <v>21</v>
      </c>
      <c r="I49" s="127"/>
      <c r="J49" s="127">
        <f>VLOOKUP($N$6,Feuil2!$K$211:$P$218,3,FALSE)</f>
        <v>0</v>
      </c>
      <c r="K49" s="127"/>
      <c r="L49" s="127">
        <f t="shared" ref="L49" si="16">SUM($O$26:$P$39)</f>
        <v>0</v>
      </c>
      <c r="M49" s="127"/>
      <c r="N49" s="128">
        <f t="shared" ref="N49" si="17">+F49+J49+L49</f>
        <v>15</v>
      </c>
      <c r="O49" s="129"/>
      <c r="Q49" s="30" t="s">
        <v>314</v>
      </c>
      <c r="R49" s="31"/>
      <c r="S49" s="257"/>
      <c r="T49" s="258"/>
      <c r="U49" s="31"/>
      <c r="V49" s="31"/>
      <c r="X49" s="31"/>
      <c r="Y49" s="31"/>
      <c r="Z49" s="252"/>
      <c r="AA49" s="253"/>
      <c r="AB49" s="253"/>
      <c r="AC49" s="253"/>
      <c r="AD49" s="254"/>
      <c r="AE49" s="31"/>
      <c r="AF49" s="45"/>
      <c r="AH49" s="30"/>
      <c r="AI49" s="215">
        <v>50</v>
      </c>
      <c r="AJ49" s="215"/>
      <c r="AK49" s="215"/>
      <c r="AL49" s="215"/>
      <c r="AM49" s="215"/>
      <c r="AN49" s="45"/>
      <c r="AP49" s="93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89"/>
      <c r="BD49" s="88"/>
      <c r="BE49" s="72"/>
      <c r="BF49" s="72"/>
      <c r="BG49" s="72"/>
      <c r="BH49" s="72"/>
      <c r="BI49" s="72"/>
      <c r="BJ49" s="89"/>
      <c r="BK49" s="88"/>
      <c r="BL49" s="72"/>
      <c r="BM49" s="72"/>
      <c r="BN49" s="72"/>
      <c r="BO49" s="72"/>
      <c r="BP49" s="72"/>
      <c r="BQ49" s="89"/>
      <c r="BR49" s="88"/>
      <c r="BS49" s="72"/>
      <c r="BT49" s="72"/>
      <c r="BU49" s="72"/>
      <c r="BV49" s="89"/>
      <c r="BW49" s="88"/>
      <c r="BX49" s="72"/>
      <c r="BY49" s="72"/>
      <c r="BZ49" s="72"/>
      <c r="CA49" s="72"/>
      <c r="CB49" s="89"/>
      <c r="CC49" s="88"/>
      <c r="CD49" s="72"/>
      <c r="CE49" s="72"/>
      <c r="CF49" s="72"/>
      <c r="CG49" s="72"/>
      <c r="CH49" s="72"/>
      <c r="CI49" s="72"/>
      <c r="CJ49" s="72"/>
      <c r="CK49" s="72"/>
      <c r="CL49" s="72"/>
      <c r="CM49" s="72"/>
      <c r="CN49" s="72"/>
      <c r="CO49" s="269"/>
    </row>
    <row r="50" spans="1:93" ht="16.2" thickBot="1" x14ac:dyDescent="0.4">
      <c r="A50" s="52" t="s">
        <v>72</v>
      </c>
      <c r="B50" s="53"/>
      <c r="C50" s="53"/>
      <c r="D50" s="53"/>
      <c r="E50" s="54"/>
      <c r="F50" s="127"/>
      <c r="G50" s="127"/>
      <c r="H50" s="127">
        <f>+AB19</f>
        <v>0</v>
      </c>
      <c r="I50" s="127"/>
      <c r="J50" s="127"/>
      <c r="K50" s="127"/>
      <c r="L50" s="127"/>
      <c r="M50" s="127"/>
      <c r="N50" s="128"/>
      <c r="O50" s="129"/>
      <c r="Q50" s="39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7"/>
      <c r="AH50" s="39"/>
      <c r="AI50" s="40"/>
      <c r="AJ50" s="40"/>
      <c r="AK50" s="40"/>
      <c r="AL50" s="40"/>
      <c r="AM50" s="40"/>
      <c r="AN50" s="47"/>
      <c r="AP50" s="93"/>
      <c r="AQ50" s="72"/>
      <c r="AR50" s="72"/>
      <c r="AS50" s="72"/>
      <c r="AT50" s="72"/>
      <c r="AU50" s="72"/>
      <c r="AV50" s="72"/>
      <c r="AW50" s="72"/>
      <c r="AX50" s="72"/>
      <c r="AY50" s="72"/>
      <c r="AZ50" s="72"/>
      <c r="BA50" s="72"/>
      <c r="BB50" s="72"/>
      <c r="BC50" s="89"/>
      <c r="BD50" s="88"/>
      <c r="BE50" s="72"/>
      <c r="BF50" s="72"/>
      <c r="BG50" s="72"/>
      <c r="BH50" s="72"/>
      <c r="BI50" s="72"/>
      <c r="BJ50" s="89"/>
      <c r="BK50" s="88"/>
      <c r="BL50" s="72"/>
      <c r="BM50" s="72"/>
      <c r="BN50" s="72"/>
      <c r="BO50" s="72"/>
      <c r="BP50" s="72"/>
      <c r="BQ50" s="89"/>
      <c r="BR50" s="88"/>
      <c r="BS50" s="72"/>
      <c r="BT50" s="72"/>
      <c r="BU50" s="72"/>
      <c r="BV50" s="89"/>
      <c r="BW50" s="88"/>
      <c r="BX50" s="72"/>
      <c r="BY50" s="72"/>
      <c r="BZ50" s="72"/>
      <c r="CA50" s="72"/>
      <c r="CB50" s="89"/>
      <c r="CC50" s="88"/>
      <c r="CD50" s="72"/>
      <c r="CE50" s="72"/>
      <c r="CF50" s="72"/>
      <c r="CG50" s="72"/>
      <c r="CH50" s="72"/>
      <c r="CI50" s="72"/>
      <c r="CJ50" s="72"/>
      <c r="CK50" s="72"/>
      <c r="CL50" s="72"/>
      <c r="CM50" s="72"/>
      <c r="CN50" s="72"/>
      <c r="CO50" s="269"/>
    </row>
    <row r="51" spans="1:93" ht="16.2" thickBot="1" x14ac:dyDescent="0.4">
      <c r="A51" s="49" t="s">
        <v>73</v>
      </c>
      <c r="B51" s="50"/>
      <c r="C51" s="50"/>
      <c r="D51" s="50"/>
      <c r="E51" s="51"/>
      <c r="F51" s="127">
        <f>VLOOKUP(Feuil2!$P$183,Feuil2!$B$188:$H$322,5,FALSE)</f>
        <v>16</v>
      </c>
      <c r="G51" s="127"/>
      <c r="H51" s="127" t="s">
        <v>20</v>
      </c>
      <c r="I51" s="127"/>
      <c r="J51" s="127">
        <f>VLOOKUP($N$6,Feuil2!$K$211:$P$218,4,FALSE)</f>
        <v>0</v>
      </c>
      <c r="K51" s="127"/>
      <c r="L51" s="127">
        <f t="shared" ref="L51" si="18">SUM($O$26:$P$39)</f>
        <v>0</v>
      </c>
      <c r="M51" s="127"/>
      <c r="N51" s="128">
        <f t="shared" ref="N51" si="19">+F51+J51+L51</f>
        <v>16</v>
      </c>
      <c r="O51" s="129"/>
      <c r="AP51" s="93"/>
      <c r="AQ51" s="72"/>
      <c r="AR51" s="72"/>
      <c r="AS51" s="72"/>
      <c r="AT51" s="72"/>
      <c r="AU51" s="72"/>
      <c r="AV51" s="72"/>
      <c r="AW51" s="72"/>
      <c r="AX51" s="72"/>
      <c r="AY51" s="72"/>
      <c r="AZ51" s="72"/>
      <c r="BA51" s="72"/>
      <c r="BB51" s="72"/>
      <c r="BC51" s="89"/>
      <c r="BD51" s="88"/>
      <c r="BE51" s="72"/>
      <c r="BF51" s="72"/>
      <c r="BG51" s="72"/>
      <c r="BH51" s="72"/>
      <c r="BI51" s="72"/>
      <c r="BJ51" s="89"/>
      <c r="BK51" s="88"/>
      <c r="BL51" s="72"/>
      <c r="BM51" s="72"/>
      <c r="BN51" s="72"/>
      <c r="BO51" s="72"/>
      <c r="BP51" s="72"/>
      <c r="BQ51" s="89"/>
      <c r="BR51" s="88"/>
      <c r="BS51" s="72"/>
      <c r="BT51" s="72"/>
      <c r="BU51" s="72"/>
      <c r="BV51" s="89"/>
      <c r="BW51" s="88"/>
      <c r="BX51" s="72"/>
      <c r="BY51" s="72"/>
      <c r="BZ51" s="72"/>
      <c r="CA51" s="72"/>
      <c r="CB51" s="89"/>
      <c r="CC51" s="88"/>
      <c r="CD51" s="72"/>
      <c r="CE51" s="72"/>
      <c r="CF51" s="72"/>
      <c r="CG51" s="72"/>
      <c r="CH51" s="72"/>
      <c r="CI51" s="72"/>
      <c r="CJ51" s="72"/>
      <c r="CK51" s="72"/>
      <c r="CL51" s="72"/>
      <c r="CM51" s="72"/>
      <c r="CN51" s="72"/>
      <c r="CO51" s="269"/>
    </row>
    <row r="52" spans="1:93" ht="17.399999999999999" thickTop="1" thickBot="1" x14ac:dyDescent="0.45">
      <c r="A52" s="52" t="s">
        <v>74</v>
      </c>
      <c r="B52" s="53"/>
      <c r="C52" s="53"/>
      <c r="D52" s="53"/>
      <c r="E52" s="54"/>
      <c r="F52" s="127"/>
      <c r="G52" s="127"/>
      <c r="H52" s="127">
        <f>+Z17</f>
        <v>0</v>
      </c>
      <c r="I52" s="127"/>
      <c r="J52" s="127"/>
      <c r="K52" s="127"/>
      <c r="L52" s="127"/>
      <c r="M52" s="127"/>
      <c r="N52" s="128"/>
      <c r="O52" s="129"/>
      <c r="Q52" s="131" t="s">
        <v>642</v>
      </c>
      <c r="R52" s="132"/>
      <c r="S52" s="132"/>
      <c r="T52" s="132"/>
      <c r="U52" s="132"/>
      <c r="V52" s="132"/>
      <c r="W52" s="132"/>
      <c r="X52" s="132"/>
      <c r="Y52" s="132"/>
      <c r="Z52" s="132"/>
      <c r="AA52" s="132"/>
      <c r="AB52" s="132"/>
      <c r="AC52" s="132"/>
      <c r="AD52" s="132"/>
      <c r="AE52" s="132"/>
      <c r="AF52" s="133"/>
      <c r="AH52" s="131" t="s">
        <v>82</v>
      </c>
      <c r="AI52" s="132"/>
      <c r="AJ52" s="132"/>
      <c r="AK52" s="132"/>
      <c r="AL52" s="132"/>
      <c r="AM52" s="132"/>
      <c r="AN52" s="133"/>
      <c r="AP52" s="272"/>
      <c r="AQ52" s="273"/>
      <c r="AR52" s="273"/>
      <c r="AS52" s="273"/>
      <c r="AT52" s="273"/>
      <c r="AU52" s="273"/>
      <c r="AV52" s="273"/>
      <c r="AW52" s="273"/>
      <c r="AX52" s="273"/>
      <c r="AY52" s="273"/>
      <c r="AZ52" s="273"/>
      <c r="BA52" s="273"/>
      <c r="BB52" s="273"/>
      <c r="BC52" s="274"/>
      <c r="BD52" s="275"/>
      <c r="BE52" s="273"/>
      <c r="BF52" s="273"/>
      <c r="BG52" s="273"/>
      <c r="BH52" s="273"/>
      <c r="BI52" s="273"/>
      <c r="BJ52" s="274"/>
      <c r="BK52" s="275"/>
      <c r="BL52" s="273"/>
      <c r="BM52" s="273"/>
      <c r="BN52" s="273"/>
      <c r="BO52" s="273"/>
      <c r="BP52" s="273"/>
      <c r="BQ52" s="274"/>
      <c r="BR52" s="275"/>
      <c r="BS52" s="273"/>
      <c r="BT52" s="273"/>
      <c r="BU52" s="273"/>
      <c r="BV52" s="274"/>
      <c r="BW52" s="275"/>
      <c r="BX52" s="273"/>
      <c r="BY52" s="273"/>
      <c r="BZ52" s="273"/>
      <c r="CA52" s="273"/>
      <c r="CB52" s="274"/>
      <c r="CC52" s="275"/>
      <c r="CD52" s="273"/>
      <c r="CE52" s="273"/>
      <c r="CF52" s="273"/>
      <c r="CG52" s="273"/>
      <c r="CH52" s="273"/>
      <c r="CI52" s="273"/>
      <c r="CJ52" s="273"/>
      <c r="CK52" s="273"/>
      <c r="CL52" s="273"/>
      <c r="CM52" s="273"/>
      <c r="CN52" s="273"/>
      <c r="CO52" s="276"/>
    </row>
    <row r="53" spans="1:93" ht="21" thickTop="1" thickBot="1" x14ac:dyDescent="0.5">
      <c r="A53" s="153" t="s">
        <v>75</v>
      </c>
      <c r="B53" s="154"/>
      <c r="C53" s="154"/>
      <c r="D53" s="154"/>
      <c r="E53" s="155"/>
      <c r="F53" s="127">
        <f>VLOOKUP(Feuil2!$P$183,Feuil2!$B$188:$H$322,6,FALSE)</f>
        <v>17</v>
      </c>
      <c r="G53" s="127"/>
      <c r="H53" s="127" t="s">
        <v>20</v>
      </c>
      <c r="I53" s="127"/>
      <c r="J53" s="127">
        <f>VLOOKUP($N$6,Feuil2!$K$211:$P$218,5,FALSE)</f>
        <v>0</v>
      </c>
      <c r="K53" s="127"/>
      <c r="L53" s="127">
        <f t="shared" ref="L53" si="20">SUM($O$26:$P$39)</f>
        <v>0</v>
      </c>
      <c r="M53" s="127"/>
      <c r="N53" s="128">
        <f t="shared" ref="N53" si="21">+F53+J53+L53</f>
        <v>17</v>
      </c>
      <c r="O53" s="129"/>
      <c r="Q53" s="141" t="s">
        <v>83</v>
      </c>
      <c r="R53" s="142"/>
      <c r="S53" s="99">
        <f>VLOOKUP(SUM(VLOOKUP($N$5,Exp!$H$6:$I$15,2,FALSE),$AL$5),Exp!$A$6:$F$231,4,FALSE)</f>
        <v>0</v>
      </c>
      <c r="T53" s="99"/>
      <c r="U53" s="99"/>
      <c r="V53" s="99"/>
      <c r="W53" s="143" t="s">
        <v>84</v>
      </c>
      <c r="X53" s="143"/>
      <c r="Y53" s="99">
        <f>VLOOKUP(SUM(VLOOKUP($N$5,Exp!$H$6:$I$15,2,FALSE),$AL$5),Exp!$A$6:$F$231,5,FALSE)</f>
        <v>2000</v>
      </c>
      <c r="Z53" s="99"/>
      <c r="AA53" s="99"/>
      <c r="AB53" s="143" t="s">
        <v>85</v>
      </c>
      <c r="AC53" s="143"/>
      <c r="AD53" s="99">
        <f>VLOOKUP(SUM(VLOOKUP($N$5,Exp!$H$6:$I$15,2,FALSE),$AL$5),Exp!$A$6:$F$231,6,FALSE)</f>
        <v>2000</v>
      </c>
      <c r="AE53" s="99"/>
      <c r="AF53" s="45"/>
      <c r="AH53" s="30" t="s">
        <v>315</v>
      </c>
      <c r="AI53" s="31"/>
      <c r="AJ53" s="31"/>
      <c r="AK53" s="31"/>
      <c r="AL53" s="31" t="s">
        <v>24</v>
      </c>
      <c r="AM53" s="31"/>
      <c r="AN53" s="45"/>
      <c r="AP53" s="266" t="s">
        <v>634</v>
      </c>
      <c r="AQ53" s="267"/>
      <c r="AR53" s="267"/>
      <c r="AS53" s="267"/>
      <c r="AT53" s="267"/>
      <c r="AU53" s="267"/>
      <c r="AV53" s="267"/>
      <c r="AW53" s="267"/>
      <c r="AX53" s="267"/>
      <c r="AY53" s="267"/>
      <c r="AZ53" s="267"/>
      <c r="BA53" s="267"/>
      <c r="BB53" s="267"/>
      <c r="BC53" s="267"/>
      <c r="BD53" s="267"/>
      <c r="BE53" s="267"/>
      <c r="BF53" s="267"/>
      <c r="BG53" s="267"/>
      <c r="BH53" s="267"/>
      <c r="BI53" s="267"/>
      <c r="BJ53" s="267"/>
      <c r="BK53" s="267"/>
      <c r="BL53" s="267"/>
      <c r="BM53" s="267"/>
      <c r="BN53" s="267"/>
      <c r="BO53" s="267"/>
      <c r="BP53" s="267"/>
      <c r="BQ53" s="267"/>
      <c r="BR53" s="267"/>
      <c r="BS53" s="267"/>
      <c r="BT53" s="267"/>
      <c r="BU53" s="267"/>
      <c r="BV53" s="267"/>
      <c r="BW53" s="267"/>
      <c r="BX53" s="267"/>
      <c r="BY53" s="267"/>
      <c r="BZ53" s="267"/>
      <c r="CA53" s="267"/>
      <c r="CB53" s="267"/>
      <c r="CC53" s="267"/>
      <c r="CD53" s="267"/>
      <c r="CE53" s="267"/>
      <c r="CF53" s="267"/>
      <c r="CG53" s="267"/>
      <c r="CH53" s="267"/>
      <c r="CI53" s="267"/>
      <c r="CJ53" s="267"/>
      <c r="CK53" s="267"/>
      <c r="CL53" s="267"/>
      <c r="CM53" s="267"/>
      <c r="CN53" s="267"/>
      <c r="CO53" s="268"/>
    </row>
    <row r="54" spans="1:93" ht="16.2" thickBot="1" x14ac:dyDescent="0.4">
      <c r="A54" s="156"/>
      <c r="B54" s="157"/>
      <c r="C54" s="157"/>
      <c r="D54" s="157"/>
      <c r="E54" s="158"/>
      <c r="F54" s="127"/>
      <c r="G54" s="127"/>
      <c r="H54" s="127">
        <f>+Z17</f>
        <v>0</v>
      </c>
      <c r="I54" s="127"/>
      <c r="J54" s="127"/>
      <c r="K54" s="127"/>
      <c r="L54" s="127"/>
      <c r="M54" s="127"/>
      <c r="N54" s="128"/>
      <c r="O54" s="129"/>
      <c r="Q54" s="30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45"/>
      <c r="AH54" s="30"/>
      <c r="AI54" s="260" t="str">
        <f>IF(OR($N$5="VOLEUR",$N$5="ASSASSIN"),"+4","+2")</f>
        <v>+2</v>
      </c>
      <c r="AJ54" s="261"/>
      <c r="AK54" s="31"/>
      <c r="AL54" s="260" t="str">
        <f>IF(OR($N$5="VOLEUR",$N$5="ASSASSIN"),VLOOKUP($AL$5,Feuil2!$AA$50:$AB$74,2,FALSE),"X2")</f>
        <v>X2</v>
      </c>
      <c r="AM54" s="261"/>
      <c r="AN54" s="45"/>
      <c r="AP54" s="265" t="s">
        <v>626</v>
      </c>
      <c r="AQ54" s="87"/>
      <c r="AR54" s="87"/>
      <c r="AS54" s="87"/>
      <c r="AT54" s="87"/>
      <c r="AU54" s="87"/>
      <c r="AV54" s="87"/>
      <c r="AW54" s="87"/>
      <c r="AX54" s="87"/>
      <c r="AY54" s="87"/>
      <c r="AZ54" s="87"/>
      <c r="BA54" s="87"/>
      <c r="BB54" s="87"/>
      <c r="BC54" s="87"/>
      <c r="BD54" s="87" t="s">
        <v>571</v>
      </c>
      <c r="BE54" s="87"/>
      <c r="BF54" s="87"/>
      <c r="BG54" s="87"/>
      <c r="BH54" s="87"/>
      <c r="BI54" s="87"/>
      <c r="BJ54" s="87"/>
      <c r="BK54" s="87" t="s">
        <v>572</v>
      </c>
      <c r="BL54" s="87"/>
      <c r="BM54" s="87"/>
      <c r="BN54" s="87"/>
      <c r="BO54" s="87"/>
      <c r="BP54" s="87"/>
      <c r="BQ54" s="87"/>
      <c r="BR54" s="87" t="s">
        <v>627</v>
      </c>
      <c r="BS54" s="87"/>
      <c r="BT54" s="87"/>
      <c r="BU54" s="87"/>
      <c r="BV54" s="87"/>
      <c r="BW54" s="87" t="s">
        <v>629</v>
      </c>
      <c r="BX54" s="87"/>
      <c r="BY54" s="87"/>
      <c r="BZ54" s="87"/>
      <c r="CA54" s="87"/>
      <c r="CB54" s="87"/>
      <c r="CC54" s="87" t="s">
        <v>628</v>
      </c>
      <c r="CD54" s="87"/>
      <c r="CE54" s="87"/>
      <c r="CF54" s="87"/>
      <c r="CG54" s="87"/>
      <c r="CH54" s="87"/>
      <c r="CI54" s="87"/>
      <c r="CJ54" s="87"/>
      <c r="CK54" s="87"/>
      <c r="CL54" s="87"/>
      <c r="CM54" s="87"/>
      <c r="CN54" s="87"/>
      <c r="CO54" s="264"/>
    </row>
    <row r="55" spans="1:93" ht="21" thickTop="1" thickBot="1" x14ac:dyDescent="0.55000000000000004">
      <c r="A55" s="159" t="s">
        <v>76</v>
      </c>
      <c r="B55" s="160"/>
      <c r="C55" s="160"/>
      <c r="D55" s="160"/>
      <c r="E55" s="161"/>
      <c r="F55" s="127">
        <f>VLOOKUP(Feuil2!$P$183,Feuil2!$B$188:$H$322,7,FALSE)</f>
        <v>17</v>
      </c>
      <c r="G55" s="127"/>
      <c r="H55" s="127" t="s">
        <v>19</v>
      </c>
      <c r="I55" s="127"/>
      <c r="J55" s="127">
        <f>VLOOKUP($N$6,Feuil2!$K$211:$P$218,6,FALSE)</f>
        <v>0</v>
      </c>
      <c r="K55" s="127"/>
      <c r="L55" s="127">
        <f t="shared" ref="L55" si="22">SUM($O$26:$P$39)</f>
        <v>0</v>
      </c>
      <c r="M55" s="127"/>
      <c r="N55" s="128">
        <f t="shared" ref="N55" si="23">+F55+J55+L55</f>
        <v>17</v>
      </c>
      <c r="O55" s="129"/>
      <c r="Q55" s="217" t="s">
        <v>560</v>
      </c>
      <c r="R55" s="97"/>
      <c r="S55" s="97"/>
      <c r="T55" s="218" t="str">
        <f>VLOOKUP(N5,Feuil2!O223:Q232,3,FALSE)</f>
        <v>FORCE &gt; 15</v>
      </c>
      <c r="U55" s="218"/>
      <c r="V55" s="218"/>
      <c r="W55" s="218"/>
      <c r="X55" s="218"/>
      <c r="Y55" s="55" t="s">
        <v>316</v>
      </c>
      <c r="AA55" s="219"/>
      <c r="AB55" s="219"/>
      <c r="AC55" s="219"/>
      <c r="AD55" s="219"/>
      <c r="AE55" s="219"/>
      <c r="AF55" s="45"/>
      <c r="AH55" s="30"/>
      <c r="AI55" s="262"/>
      <c r="AJ55" s="263"/>
      <c r="AK55" s="31"/>
      <c r="AL55" s="262"/>
      <c r="AM55" s="263"/>
      <c r="AN55" s="45"/>
      <c r="AP55" s="90"/>
      <c r="AQ55" s="91"/>
      <c r="AR55" s="91"/>
      <c r="AS55" s="91"/>
      <c r="AT55" s="91"/>
      <c r="AU55" s="91"/>
      <c r="AV55" s="91"/>
      <c r="AW55" s="91"/>
      <c r="AX55" s="91"/>
      <c r="AY55" s="91"/>
      <c r="AZ55" s="91"/>
      <c r="BA55" s="91"/>
      <c r="BB55" s="91"/>
      <c r="BC55" s="92"/>
      <c r="BD55" s="270"/>
      <c r="BE55" s="91"/>
      <c r="BF55" s="91"/>
      <c r="BG55" s="91"/>
      <c r="BH55" s="91"/>
      <c r="BI55" s="91"/>
      <c r="BJ55" s="92"/>
      <c r="BK55" s="270"/>
      <c r="BL55" s="91"/>
      <c r="BM55" s="91"/>
      <c r="BN55" s="91"/>
      <c r="BO55" s="91"/>
      <c r="BP55" s="91"/>
      <c r="BQ55" s="92"/>
      <c r="BR55" s="270"/>
      <c r="BS55" s="91"/>
      <c r="BT55" s="91"/>
      <c r="BU55" s="91"/>
      <c r="BV55" s="92"/>
      <c r="BW55" s="270"/>
      <c r="BX55" s="91"/>
      <c r="BY55" s="91"/>
      <c r="BZ55" s="91"/>
      <c r="CA55" s="91"/>
      <c r="CB55" s="92"/>
      <c r="CC55" s="270"/>
      <c r="CD55" s="91"/>
      <c r="CE55" s="91"/>
      <c r="CF55" s="91"/>
      <c r="CG55" s="91"/>
      <c r="CH55" s="91"/>
      <c r="CI55" s="91"/>
      <c r="CJ55" s="91"/>
      <c r="CK55" s="91"/>
      <c r="CL55" s="91"/>
      <c r="CM55" s="91"/>
      <c r="CN55" s="91"/>
      <c r="CO55" s="271"/>
    </row>
    <row r="56" spans="1:93" ht="16.2" thickBot="1" x14ac:dyDescent="0.4">
      <c r="A56" s="162"/>
      <c r="B56" s="163"/>
      <c r="C56" s="163"/>
      <c r="D56" s="163"/>
      <c r="E56" s="164"/>
      <c r="F56" s="127"/>
      <c r="G56" s="127"/>
      <c r="H56" s="206">
        <f>+Y15</f>
        <v>0</v>
      </c>
      <c r="I56" s="206"/>
      <c r="J56" s="127"/>
      <c r="K56" s="127"/>
      <c r="L56" s="127"/>
      <c r="M56" s="127"/>
      <c r="N56" s="128"/>
      <c r="O56" s="129"/>
      <c r="Q56" s="39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7"/>
      <c r="AH56" s="39"/>
      <c r="AI56" s="40"/>
      <c r="AJ56" s="40"/>
      <c r="AK56" s="40"/>
      <c r="AL56" s="40"/>
      <c r="AM56" s="40"/>
      <c r="AN56" s="47"/>
      <c r="AP56" s="93"/>
      <c r="AQ56" s="72"/>
      <c r="AR56" s="72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89"/>
      <c r="BD56" s="88"/>
      <c r="BE56" s="72"/>
      <c r="BF56" s="72"/>
      <c r="BG56" s="72"/>
      <c r="BH56" s="72"/>
      <c r="BI56" s="72"/>
      <c r="BJ56" s="89"/>
      <c r="BK56" s="88"/>
      <c r="BL56" s="72"/>
      <c r="BM56" s="72"/>
      <c r="BN56" s="72"/>
      <c r="BO56" s="72"/>
      <c r="BP56" s="72"/>
      <c r="BQ56" s="89"/>
      <c r="BR56" s="88"/>
      <c r="BS56" s="72"/>
      <c r="BT56" s="72"/>
      <c r="BU56" s="72"/>
      <c r="BV56" s="89"/>
      <c r="BW56" s="88"/>
      <c r="BX56" s="72"/>
      <c r="BY56" s="72"/>
      <c r="BZ56" s="72"/>
      <c r="CA56" s="72"/>
      <c r="CB56" s="89"/>
      <c r="CC56" s="88"/>
      <c r="CD56" s="72"/>
      <c r="CE56" s="72"/>
      <c r="CF56" s="72"/>
      <c r="CG56" s="72"/>
      <c r="CH56" s="72"/>
      <c r="CI56" s="72"/>
      <c r="CJ56" s="72"/>
      <c r="CK56" s="72"/>
      <c r="CL56" s="72"/>
      <c r="CM56" s="72"/>
      <c r="CN56" s="72"/>
      <c r="CO56" s="269"/>
    </row>
    <row r="57" spans="1:93" ht="16.8" thickTop="1" thickBot="1" x14ac:dyDescent="0.4">
      <c r="AP57" s="93"/>
      <c r="AQ57" s="72"/>
      <c r="AR57" s="72"/>
      <c r="AS57" s="72"/>
      <c r="AT57" s="72"/>
      <c r="AU57" s="72"/>
      <c r="AV57" s="72"/>
      <c r="AW57" s="72"/>
      <c r="AX57" s="72"/>
      <c r="AY57" s="72"/>
      <c r="AZ57" s="72"/>
      <c r="BA57" s="72"/>
      <c r="BB57" s="72"/>
      <c r="BC57" s="89"/>
      <c r="BD57" s="88"/>
      <c r="BE57" s="72"/>
      <c r="BF57" s="72"/>
      <c r="BG57" s="72"/>
      <c r="BH57" s="72"/>
      <c r="BI57" s="72"/>
      <c r="BJ57" s="89"/>
      <c r="BK57" s="88"/>
      <c r="BL57" s="72"/>
      <c r="BM57" s="72"/>
      <c r="BN57" s="72"/>
      <c r="BO57" s="72"/>
      <c r="BP57" s="72"/>
      <c r="BQ57" s="89"/>
      <c r="BR57" s="88"/>
      <c r="BS57" s="72"/>
      <c r="BT57" s="72"/>
      <c r="BU57" s="72"/>
      <c r="BV57" s="89"/>
      <c r="BW57" s="88"/>
      <c r="BX57" s="72"/>
      <c r="BY57" s="72"/>
      <c r="BZ57" s="72"/>
      <c r="CA57" s="72"/>
      <c r="CB57" s="89"/>
      <c r="CC57" s="88"/>
      <c r="CD57" s="72"/>
      <c r="CE57" s="72"/>
      <c r="CF57" s="72"/>
      <c r="CG57" s="72"/>
      <c r="CH57" s="72"/>
      <c r="CI57" s="72"/>
      <c r="CJ57" s="72"/>
      <c r="CK57" s="72"/>
      <c r="CL57" s="72"/>
      <c r="CM57" s="72"/>
      <c r="CN57" s="72"/>
      <c r="CO57" s="269"/>
    </row>
    <row r="58" spans="1:93" ht="16.8" thickTop="1" x14ac:dyDescent="0.4">
      <c r="A58" s="131" t="s">
        <v>86</v>
      </c>
      <c r="B58" s="132"/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3"/>
      <c r="AP58" s="93"/>
      <c r="AQ58" s="72"/>
      <c r="AR58" s="72"/>
      <c r="AS58" s="72"/>
      <c r="AT58" s="72"/>
      <c r="AU58" s="72"/>
      <c r="AV58" s="72"/>
      <c r="AW58" s="72"/>
      <c r="AX58" s="72"/>
      <c r="AY58" s="72"/>
      <c r="AZ58" s="72"/>
      <c r="BA58" s="72"/>
      <c r="BB58" s="72"/>
      <c r="BC58" s="89"/>
      <c r="BD58" s="88"/>
      <c r="BE58" s="72"/>
      <c r="BF58" s="72"/>
      <c r="BG58" s="72"/>
      <c r="BH58" s="72"/>
      <c r="BI58" s="72"/>
      <c r="BJ58" s="89"/>
      <c r="BK58" s="88"/>
      <c r="BL58" s="72"/>
      <c r="BM58" s="72"/>
      <c r="BN58" s="72"/>
      <c r="BO58" s="72"/>
      <c r="BP58" s="72"/>
      <c r="BQ58" s="89"/>
      <c r="BR58" s="88"/>
      <c r="BS58" s="72"/>
      <c r="BT58" s="72"/>
      <c r="BU58" s="72"/>
      <c r="BV58" s="89"/>
      <c r="BW58" s="88"/>
      <c r="BX58" s="72"/>
      <c r="BY58" s="72"/>
      <c r="BZ58" s="72"/>
      <c r="CA58" s="72"/>
      <c r="CB58" s="89"/>
      <c r="CC58" s="88"/>
      <c r="CD58" s="72"/>
      <c r="CE58" s="72"/>
      <c r="CF58" s="72"/>
      <c r="CG58" s="72"/>
      <c r="CH58" s="72"/>
      <c r="CI58" s="72"/>
      <c r="CJ58" s="72"/>
      <c r="CK58" s="72"/>
      <c r="CL58" s="72"/>
      <c r="CM58" s="72"/>
      <c r="CN58" s="72"/>
      <c r="CO58" s="269"/>
    </row>
    <row r="59" spans="1:93" ht="16.8" thickBot="1" x14ac:dyDescent="0.45">
      <c r="A59" s="30"/>
      <c r="B59" s="31"/>
      <c r="C59" s="31"/>
      <c r="D59" s="31"/>
      <c r="E59" s="31"/>
      <c r="F59" s="31"/>
      <c r="G59" s="31"/>
      <c r="I59" s="126" t="s">
        <v>87</v>
      </c>
      <c r="J59" s="126"/>
      <c r="K59" s="126"/>
      <c r="L59" s="126"/>
      <c r="M59" s="126"/>
      <c r="N59" s="126"/>
      <c r="O59" s="31"/>
      <c r="P59" s="31"/>
      <c r="Q59" s="31"/>
      <c r="R59" s="31"/>
      <c r="S59" s="31"/>
      <c r="T59" s="170" t="s">
        <v>88</v>
      </c>
      <c r="U59" s="170"/>
      <c r="V59" s="170"/>
      <c r="W59" s="170"/>
      <c r="X59" s="170"/>
      <c r="Y59" s="170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45"/>
      <c r="AP59" s="93"/>
      <c r="AQ59" s="72"/>
      <c r="AR59" s="72"/>
      <c r="AS59" s="72"/>
      <c r="AT59" s="72"/>
      <c r="AU59" s="72"/>
      <c r="AV59" s="72"/>
      <c r="AW59" s="72"/>
      <c r="AX59" s="72"/>
      <c r="AY59" s="72"/>
      <c r="AZ59" s="72"/>
      <c r="BA59" s="72"/>
      <c r="BB59" s="72"/>
      <c r="BC59" s="89"/>
      <c r="BD59" s="88"/>
      <c r="BE59" s="72"/>
      <c r="BF59" s="72"/>
      <c r="BG59" s="72"/>
      <c r="BH59" s="72"/>
      <c r="BI59" s="72"/>
      <c r="BJ59" s="89"/>
      <c r="BK59" s="88"/>
      <c r="BL59" s="72"/>
      <c r="BM59" s="72"/>
      <c r="BN59" s="72"/>
      <c r="BO59" s="72"/>
      <c r="BP59" s="72"/>
      <c r="BQ59" s="89"/>
      <c r="BR59" s="88"/>
      <c r="BS59" s="72"/>
      <c r="BT59" s="72"/>
      <c r="BU59" s="72"/>
      <c r="BV59" s="89"/>
      <c r="BW59" s="88"/>
      <c r="BX59" s="72"/>
      <c r="BY59" s="72"/>
      <c r="BZ59" s="72"/>
      <c r="CA59" s="72"/>
      <c r="CB59" s="89"/>
      <c r="CC59" s="88"/>
      <c r="CD59" s="72"/>
      <c r="CE59" s="72"/>
      <c r="CF59" s="72"/>
      <c r="CG59" s="72"/>
      <c r="CH59" s="72"/>
      <c r="CI59" s="72"/>
      <c r="CJ59" s="72"/>
      <c r="CK59" s="72"/>
      <c r="CL59" s="72"/>
      <c r="CM59" s="72"/>
      <c r="CN59" s="72"/>
      <c r="CO59" s="269"/>
    </row>
    <row r="60" spans="1:93" ht="16.2" thickBot="1" x14ac:dyDescent="0.4">
      <c r="A60" s="30"/>
      <c r="B60" s="97" t="s">
        <v>89</v>
      </c>
      <c r="C60" s="97"/>
      <c r="D60" s="97"/>
      <c r="E60" s="97"/>
      <c r="F60" s="97"/>
      <c r="G60" s="97"/>
      <c r="H60" s="100"/>
      <c r="I60" s="169" t="s">
        <v>90</v>
      </c>
      <c r="J60" s="169"/>
      <c r="K60" s="169" t="s">
        <v>67</v>
      </c>
      <c r="L60" s="169"/>
      <c r="M60" s="102" t="s">
        <v>68</v>
      </c>
      <c r="N60" s="102"/>
      <c r="O60" s="31"/>
      <c r="P60" s="97" t="s">
        <v>91</v>
      </c>
      <c r="Q60" s="97"/>
      <c r="R60" s="97"/>
      <c r="S60" s="31"/>
      <c r="T60" s="169" t="s">
        <v>90</v>
      </c>
      <c r="U60" s="169"/>
      <c r="V60" s="169" t="s">
        <v>67</v>
      </c>
      <c r="W60" s="169"/>
      <c r="X60" s="102" t="s">
        <v>68</v>
      </c>
      <c r="Y60" s="102"/>
      <c r="Z60" s="31"/>
      <c r="AA60" s="97" t="s">
        <v>92</v>
      </c>
      <c r="AB60" s="97"/>
      <c r="AC60" s="97"/>
      <c r="AD60" s="31"/>
      <c r="AE60" s="97" t="s">
        <v>647</v>
      </c>
      <c r="AF60" s="97"/>
      <c r="AG60" s="97"/>
      <c r="AH60" s="97"/>
      <c r="AI60" s="97"/>
      <c r="AJ60" s="97"/>
      <c r="AK60" s="97"/>
      <c r="AL60" s="97"/>
      <c r="AM60" s="97"/>
      <c r="AN60" s="98"/>
      <c r="AP60" s="272"/>
      <c r="AQ60" s="273"/>
      <c r="AR60" s="273"/>
      <c r="AS60" s="273"/>
      <c r="AT60" s="273"/>
      <c r="AU60" s="273"/>
      <c r="AV60" s="273"/>
      <c r="AW60" s="273"/>
      <c r="AX60" s="273"/>
      <c r="AY60" s="273"/>
      <c r="AZ60" s="273"/>
      <c r="BA60" s="273"/>
      <c r="BB60" s="273"/>
      <c r="BC60" s="274"/>
      <c r="BD60" s="275"/>
      <c r="BE60" s="273"/>
      <c r="BF60" s="273"/>
      <c r="BG60" s="273"/>
      <c r="BH60" s="273"/>
      <c r="BI60" s="273"/>
      <c r="BJ60" s="274"/>
      <c r="BK60" s="275"/>
      <c r="BL60" s="273"/>
      <c r="BM60" s="273"/>
      <c r="BN60" s="273"/>
      <c r="BO60" s="273"/>
      <c r="BP60" s="273"/>
      <c r="BQ60" s="274"/>
      <c r="BR60" s="275"/>
      <c r="BS60" s="273"/>
      <c r="BT60" s="273"/>
      <c r="BU60" s="273"/>
      <c r="BV60" s="274"/>
      <c r="BW60" s="275"/>
      <c r="BX60" s="273"/>
      <c r="BY60" s="273"/>
      <c r="BZ60" s="273"/>
      <c r="CA60" s="273"/>
      <c r="CB60" s="274"/>
      <c r="CC60" s="275"/>
      <c r="CD60" s="273"/>
      <c r="CE60" s="273"/>
      <c r="CF60" s="273"/>
      <c r="CG60" s="273"/>
      <c r="CH60" s="273"/>
      <c r="CI60" s="273"/>
      <c r="CJ60" s="273"/>
      <c r="CK60" s="273"/>
      <c r="CL60" s="273"/>
      <c r="CM60" s="273"/>
      <c r="CN60" s="273"/>
      <c r="CO60" s="276"/>
    </row>
    <row r="61" spans="1:93" ht="21" thickTop="1" thickBot="1" x14ac:dyDescent="0.55000000000000004">
      <c r="A61" s="168" t="s">
        <v>94</v>
      </c>
      <c r="B61" s="94" t="s">
        <v>303</v>
      </c>
      <c r="C61" s="95"/>
      <c r="D61" s="95"/>
      <c r="E61" s="95"/>
      <c r="F61" s="95"/>
      <c r="G61" s="95"/>
      <c r="H61" s="96"/>
      <c r="I61" s="102">
        <f>+$H$11</f>
        <v>0</v>
      </c>
      <c r="J61" s="102"/>
      <c r="K61" s="102"/>
      <c r="L61" s="102"/>
      <c r="M61" s="101" t="str">
        <f>IF((B61="Aucune"),"","+"&amp;(I61+K61))</f>
        <v/>
      </c>
      <c r="N61" s="101"/>
      <c r="O61" s="31"/>
      <c r="P61" s="94" t="str">
        <f>IF(VLOOKUP(B61,Feuil2!$BZ$23:$CB$43,2,FALSE)&lt;&gt;0,VLOOKUP(B61,Feuil2!$BZ$23:$CB$43,2,FALSE),"")</f>
        <v/>
      </c>
      <c r="Q61" s="95"/>
      <c r="R61" s="96"/>
      <c r="S61" s="31"/>
      <c r="T61" s="102">
        <f>+$M$11</f>
        <v>0</v>
      </c>
      <c r="U61" s="102"/>
      <c r="V61" s="102" t="str">
        <f>IF(B61="Aucune","",K61)</f>
        <v/>
      </c>
      <c r="W61" s="102"/>
      <c r="X61" s="101" t="str">
        <f>IF(B61="Aucune","","+"&amp;(T61+V61))</f>
        <v/>
      </c>
      <c r="Y61" s="101"/>
      <c r="Z61" s="31"/>
      <c r="AA61" s="94" t="str">
        <f>IF(VLOOKUP(B61,Feuil2!$BZ$23:$CB$43,3,FALSE)&lt;&gt;0,VLOOKUP(B61,Feuil2!$BZ$23:$CB$43,3,FALSE),"")</f>
        <v/>
      </c>
      <c r="AB61" s="95"/>
      <c r="AC61" s="96"/>
      <c r="AD61" s="31"/>
      <c r="AE61" s="103" t="str">
        <f>IF($N$5="GUERRIER",VLOOKUP($AL$5,Feuil2!$K$235:$L$260,2,FALSE),IF($N$5="PALADIN",VLOOKUP(Feuil1!$AL$5,Feuil2!$N$235:$O$260,2,FALSE),IF($N$5="RANGER",VLOOKUP(Feuil1!$AL$5,Feuil2!$Q$235:$R$260,2,FALSE),"1 Attaque/Round")))</f>
        <v>1 Attaque/Round</v>
      </c>
      <c r="AF61" s="104"/>
      <c r="AG61" s="104"/>
      <c r="AH61" s="104"/>
      <c r="AI61" s="104"/>
      <c r="AJ61" s="104"/>
      <c r="AK61" s="104"/>
      <c r="AL61" s="104"/>
      <c r="AM61" s="104"/>
      <c r="AN61" s="105"/>
      <c r="AP61" s="266" t="s">
        <v>635</v>
      </c>
      <c r="AQ61" s="267"/>
      <c r="AR61" s="267"/>
      <c r="AS61" s="267"/>
      <c r="AT61" s="267"/>
      <c r="AU61" s="267"/>
      <c r="AV61" s="267"/>
      <c r="AW61" s="267"/>
      <c r="AX61" s="267"/>
      <c r="AY61" s="267"/>
      <c r="AZ61" s="267"/>
      <c r="BA61" s="267"/>
      <c r="BB61" s="267"/>
      <c r="BC61" s="267"/>
      <c r="BD61" s="267"/>
      <c r="BE61" s="267"/>
      <c r="BF61" s="267"/>
      <c r="BG61" s="267"/>
      <c r="BH61" s="267"/>
      <c r="BI61" s="267"/>
      <c r="BJ61" s="267"/>
      <c r="BK61" s="267"/>
      <c r="BL61" s="267"/>
      <c r="BM61" s="267"/>
      <c r="BN61" s="267"/>
      <c r="BO61" s="267"/>
      <c r="BP61" s="267"/>
      <c r="BQ61" s="267"/>
      <c r="BR61" s="267"/>
      <c r="BS61" s="267"/>
      <c r="BT61" s="267"/>
      <c r="BU61" s="267"/>
      <c r="BV61" s="267"/>
      <c r="BW61" s="267"/>
      <c r="BX61" s="267"/>
      <c r="BY61" s="267"/>
      <c r="BZ61" s="267"/>
      <c r="CA61" s="267"/>
      <c r="CB61" s="267"/>
      <c r="CC61" s="267"/>
      <c r="CD61" s="267"/>
      <c r="CE61" s="267"/>
      <c r="CF61" s="267"/>
      <c r="CG61" s="267"/>
      <c r="CH61" s="267"/>
      <c r="CI61" s="267"/>
      <c r="CJ61" s="267"/>
      <c r="CK61" s="267"/>
      <c r="CL61" s="267"/>
      <c r="CM61" s="267"/>
      <c r="CN61" s="267"/>
      <c r="CO61" s="268"/>
    </row>
    <row r="62" spans="1:93" ht="20.399999999999999" thickBot="1" x14ac:dyDescent="0.55000000000000004">
      <c r="A62" s="168"/>
      <c r="B62" s="94" t="s">
        <v>303</v>
      </c>
      <c r="C62" s="95"/>
      <c r="D62" s="95"/>
      <c r="E62" s="95"/>
      <c r="F62" s="95"/>
      <c r="G62" s="95"/>
      <c r="H62" s="96"/>
      <c r="I62" s="102">
        <f t="shared" ref="I62:I64" si="24">+$H$11</f>
        <v>0</v>
      </c>
      <c r="J62" s="102"/>
      <c r="K62" s="102"/>
      <c r="L62" s="102"/>
      <c r="M62" s="101" t="str">
        <f>IF((B62="Aucune"),"","+"&amp;(I62+K62))</f>
        <v/>
      </c>
      <c r="N62" s="101"/>
      <c r="O62" s="31"/>
      <c r="P62" s="94" t="str">
        <f>IF(VLOOKUP(B62,Feuil2!$BZ$23:$CB$43,2,FALSE)&lt;&gt;0,VLOOKUP(B62,Feuil2!$BZ$23:$CB$43,2,FALSE),"")</f>
        <v/>
      </c>
      <c r="Q62" s="95"/>
      <c r="R62" s="96"/>
      <c r="S62" s="31"/>
      <c r="T62" s="102">
        <f t="shared" ref="T62:T64" si="25">+$M$11</f>
        <v>0</v>
      </c>
      <c r="U62" s="102"/>
      <c r="V62" s="102" t="str">
        <f>IF(B62="Aucune","",K62)</f>
        <v/>
      </c>
      <c r="W62" s="102"/>
      <c r="X62" s="101" t="str">
        <f>IF(B62="Aucune","","+"&amp;(T62+V62))</f>
        <v/>
      </c>
      <c r="Y62" s="101"/>
      <c r="Z62" s="31"/>
      <c r="AA62" s="94" t="str">
        <f>IF(VLOOKUP(B62,Feuil2!$BZ$23:$CB$43,3,FALSE)&lt;&gt;0,VLOOKUP(B62,Feuil2!$BZ$23:$CB$43,3,FALSE),"")</f>
        <v/>
      </c>
      <c r="AB62" s="95"/>
      <c r="AC62" s="96"/>
      <c r="AD62" s="31"/>
      <c r="AE62" s="106"/>
      <c r="AF62" s="107"/>
      <c r="AG62" s="107"/>
      <c r="AH62" s="107"/>
      <c r="AI62" s="107"/>
      <c r="AJ62" s="107"/>
      <c r="AK62" s="107"/>
      <c r="AL62" s="107"/>
      <c r="AM62" s="107"/>
      <c r="AN62" s="108"/>
      <c r="AP62" s="265" t="s">
        <v>626</v>
      </c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 t="s">
        <v>571</v>
      </c>
      <c r="BE62" s="87"/>
      <c r="BF62" s="87"/>
      <c r="BG62" s="87"/>
      <c r="BH62" s="87"/>
      <c r="BI62" s="87"/>
      <c r="BJ62" s="87"/>
      <c r="BK62" s="87" t="s">
        <v>572</v>
      </c>
      <c r="BL62" s="87"/>
      <c r="BM62" s="87"/>
      <c r="BN62" s="87"/>
      <c r="BO62" s="87"/>
      <c r="BP62" s="87"/>
      <c r="BQ62" s="87"/>
      <c r="BR62" s="87" t="s">
        <v>627</v>
      </c>
      <c r="BS62" s="87"/>
      <c r="BT62" s="87"/>
      <c r="BU62" s="87"/>
      <c r="BV62" s="87"/>
      <c r="BW62" s="87" t="s">
        <v>629</v>
      </c>
      <c r="BX62" s="87"/>
      <c r="BY62" s="87"/>
      <c r="BZ62" s="87"/>
      <c r="CA62" s="87"/>
      <c r="CB62" s="87"/>
      <c r="CC62" s="87" t="s">
        <v>628</v>
      </c>
      <c r="CD62" s="87"/>
      <c r="CE62" s="87"/>
      <c r="CF62" s="87"/>
      <c r="CG62" s="87"/>
      <c r="CH62" s="87"/>
      <c r="CI62" s="87"/>
      <c r="CJ62" s="87"/>
      <c r="CK62" s="87"/>
      <c r="CL62" s="87"/>
      <c r="CM62" s="87"/>
      <c r="CN62" s="87"/>
      <c r="CO62" s="264"/>
    </row>
    <row r="63" spans="1:93" ht="21" thickTop="1" thickBot="1" x14ac:dyDescent="0.55000000000000004">
      <c r="A63" s="168"/>
      <c r="B63" s="94" t="s">
        <v>303</v>
      </c>
      <c r="C63" s="95"/>
      <c r="D63" s="95"/>
      <c r="E63" s="95"/>
      <c r="F63" s="95"/>
      <c r="G63" s="95"/>
      <c r="H63" s="96"/>
      <c r="I63" s="102">
        <f t="shared" si="24"/>
        <v>0</v>
      </c>
      <c r="J63" s="102"/>
      <c r="K63" s="102" t="str">
        <f>IF(VLOOKUP(B63,Feuil2!$CC$23:$CE$84,2,FALSE)&lt;&gt;0,VLOOKUP(B63,Feuil2!$CC$23:$CE$84,2,FALSE),"")</f>
        <v/>
      </c>
      <c r="L63" s="102"/>
      <c r="M63" s="101" t="str">
        <f>IF((B63="Aucune"),"","+"&amp;(I63+K63))</f>
        <v/>
      </c>
      <c r="N63" s="101"/>
      <c r="O63" s="31"/>
      <c r="P63" s="94" t="str">
        <f>IF(VLOOKUP(B63,Feuil2!$CC$23:$CE$84,3,FALSE)&lt;&gt;0,VLOOKUP(B63,Feuil2!$CC$23:$CE$84,3,FALSE),"")</f>
        <v/>
      </c>
      <c r="Q63" s="95"/>
      <c r="R63" s="96"/>
      <c r="S63" s="31"/>
      <c r="T63" s="102">
        <f t="shared" si="25"/>
        <v>0</v>
      </c>
      <c r="U63" s="102"/>
      <c r="V63" s="102" t="str">
        <f>IF(B63="Aucune","",K63)</f>
        <v/>
      </c>
      <c r="W63" s="102"/>
      <c r="X63" s="101" t="str">
        <f>IF(B63="Aucune","","+"&amp;(T63+V63))</f>
        <v/>
      </c>
      <c r="Y63" s="101"/>
      <c r="Z63" s="31"/>
      <c r="AA63" s="94" t="str">
        <f>IF(VLOOKUP(B63,Feuil2!$CC$23:$CF$84,4,FALSE)&lt;&gt;0,VLOOKUP(B63,Feuil2!$CC$23:$CF$84,4,FALSE),"")</f>
        <v/>
      </c>
      <c r="AB63" s="95"/>
      <c r="AC63" s="96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45"/>
      <c r="AP63" s="90"/>
      <c r="AQ63" s="91"/>
      <c r="AR63" s="91"/>
      <c r="AS63" s="91"/>
      <c r="AT63" s="91"/>
      <c r="AU63" s="91"/>
      <c r="AV63" s="91"/>
      <c r="AW63" s="91"/>
      <c r="AX63" s="91"/>
      <c r="AY63" s="91"/>
      <c r="AZ63" s="91"/>
      <c r="BA63" s="91"/>
      <c r="BB63" s="91"/>
      <c r="BC63" s="92"/>
      <c r="BD63" s="270"/>
      <c r="BE63" s="91"/>
      <c r="BF63" s="91"/>
      <c r="BG63" s="91"/>
      <c r="BH63" s="91"/>
      <c r="BI63" s="91"/>
      <c r="BJ63" s="92"/>
      <c r="BK63" s="270"/>
      <c r="BL63" s="91"/>
      <c r="BM63" s="91"/>
      <c r="BN63" s="91"/>
      <c r="BO63" s="91"/>
      <c r="BP63" s="91"/>
      <c r="BQ63" s="92"/>
      <c r="BR63" s="270"/>
      <c r="BS63" s="91"/>
      <c r="BT63" s="91"/>
      <c r="BU63" s="91"/>
      <c r="BV63" s="92"/>
      <c r="BW63" s="270"/>
      <c r="BX63" s="91"/>
      <c r="BY63" s="91"/>
      <c r="BZ63" s="91"/>
      <c r="CA63" s="91"/>
      <c r="CB63" s="92"/>
      <c r="CC63" s="270"/>
      <c r="CD63" s="91"/>
      <c r="CE63" s="91"/>
      <c r="CF63" s="91"/>
      <c r="CG63" s="91"/>
      <c r="CH63" s="91"/>
      <c r="CI63" s="91"/>
      <c r="CJ63" s="91"/>
      <c r="CK63" s="91"/>
      <c r="CL63" s="91"/>
      <c r="CM63" s="91"/>
      <c r="CN63" s="91"/>
      <c r="CO63" s="271"/>
    </row>
    <row r="64" spans="1:93" ht="20.399999999999999" thickBot="1" x14ac:dyDescent="0.55000000000000004">
      <c r="A64" s="168"/>
      <c r="B64" s="94" t="s">
        <v>303</v>
      </c>
      <c r="C64" s="95"/>
      <c r="D64" s="95"/>
      <c r="E64" s="95"/>
      <c r="F64" s="95"/>
      <c r="G64" s="95"/>
      <c r="H64" s="96"/>
      <c r="I64" s="102">
        <f t="shared" si="24"/>
        <v>0</v>
      </c>
      <c r="J64" s="102"/>
      <c r="K64" s="102" t="str">
        <f>IF(VLOOKUP(B64,Feuil2!$CC$23:$CE$84,2,FALSE)&lt;&gt;0,VLOOKUP(B64,Feuil2!$CC$23:$CE$84,2,FALSE),"")</f>
        <v/>
      </c>
      <c r="L64" s="102"/>
      <c r="M64" s="101" t="str">
        <f>IF((B64="Aucune"),"","+"&amp;(I64+K64))</f>
        <v/>
      </c>
      <c r="N64" s="101"/>
      <c r="O64" s="31"/>
      <c r="P64" s="94" t="str">
        <f>IF(VLOOKUP(B64,Feuil2!$CC$23:$CE$84,3,FALSE)&lt;&gt;0,VLOOKUP(B64,Feuil2!$CC$23:$CE$84,3,FALSE),"")</f>
        <v/>
      </c>
      <c r="Q64" s="95"/>
      <c r="R64" s="96"/>
      <c r="S64" s="31"/>
      <c r="T64" s="102">
        <f t="shared" si="25"/>
        <v>0</v>
      </c>
      <c r="U64" s="102"/>
      <c r="V64" s="102" t="str">
        <f>IF(B64="Aucune","",K64)</f>
        <v/>
      </c>
      <c r="W64" s="102"/>
      <c r="X64" s="101" t="str">
        <f>IF(B64="Aucune","","+"&amp;(T64+V64))</f>
        <v/>
      </c>
      <c r="Y64" s="101"/>
      <c r="Z64" s="31"/>
      <c r="AA64" s="94" t="str">
        <f>IF(VLOOKUP(B64,Feuil2!$CC$23:$CF$84,4,FALSE)&lt;&gt;0,VLOOKUP(B64,Feuil2!$CC$23:$CF$84,4,FALSE),"")</f>
        <v/>
      </c>
      <c r="AB64" s="95"/>
      <c r="AC64" s="96"/>
      <c r="AD64" s="31"/>
      <c r="AE64" s="109" t="s">
        <v>648</v>
      </c>
      <c r="AF64" s="109"/>
      <c r="AG64" s="109"/>
      <c r="AH64" s="109"/>
      <c r="AI64" s="109"/>
      <c r="AJ64" s="109"/>
      <c r="AK64" s="109"/>
      <c r="AL64" s="109"/>
      <c r="AM64" s="109"/>
      <c r="AN64" s="110"/>
      <c r="AP64" s="93"/>
      <c r="AQ64" s="72"/>
      <c r="AR64" s="72"/>
      <c r="AS64" s="72"/>
      <c r="AT64" s="72"/>
      <c r="AU64" s="72"/>
      <c r="AV64" s="72"/>
      <c r="AW64" s="72"/>
      <c r="AX64" s="72"/>
      <c r="AY64" s="72"/>
      <c r="AZ64" s="72"/>
      <c r="BA64" s="72"/>
      <c r="BB64" s="72"/>
      <c r="BC64" s="89"/>
      <c r="BD64" s="88"/>
      <c r="BE64" s="72"/>
      <c r="BF64" s="72"/>
      <c r="BG64" s="72"/>
      <c r="BH64" s="72"/>
      <c r="BI64" s="72"/>
      <c r="BJ64" s="89"/>
      <c r="BK64" s="88"/>
      <c r="BL64" s="72"/>
      <c r="BM64" s="72"/>
      <c r="BN64" s="72"/>
      <c r="BO64" s="72"/>
      <c r="BP64" s="72"/>
      <c r="BQ64" s="89"/>
      <c r="BR64" s="88"/>
      <c r="BS64" s="72"/>
      <c r="BT64" s="72"/>
      <c r="BU64" s="72"/>
      <c r="BV64" s="89"/>
      <c r="BW64" s="88"/>
      <c r="BX64" s="72"/>
      <c r="BY64" s="72"/>
      <c r="BZ64" s="72"/>
      <c r="CA64" s="72"/>
      <c r="CB64" s="89"/>
      <c r="CC64" s="88"/>
      <c r="CD64" s="72"/>
      <c r="CE64" s="72"/>
      <c r="CF64" s="72"/>
      <c r="CG64" s="72"/>
      <c r="CH64" s="72"/>
      <c r="CI64" s="72"/>
      <c r="CJ64" s="72"/>
      <c r="CK64" s="72"/>
      <c r="CL64" s="72"/>
      <c r="CM64" s="72"/>
      <c r="CN64" s="72"/>
      <c r="CO64" s="269"/>
    </row>
    <row r="65" spans="1:93" ht="20.399999999999999" thickBot="1" x14ac:dyDescent="0.55000000000000004">
      <c r="A65" s="30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55"/>
      <c r="Y65" s="55"/>
      <c r="Z65" s="31"/>
      <c r="AA65" s="31"/>
      <c r="AB65" s="31"/>
      <c r="AC65" s="31"/>
      <c r="AD65" s="31"/>
      <c r="AE65" s="56"/>
      <c r="AF65" s="31"/>
      <c r="AG65" s="31"/>
      <c r="AH65" s="31"/>
      <c r="AI65" s="31"/>
      <c r="AJ65" s="31"/>
      <c r="AK65" s="31"/>
      <c r="AL65" s="31"/>
      <c r="AM65" s="31"/>
      <c r="AN65" s="45"/>
      <c r="AP65" s="93"/>
      <c r="AQ65" s="72"/>
      <c r="AR65" s="72"/>
      <c r="AS65" s="72"/>
      <c r="AT65" s="72"/>
      <c r="AU65" s="72"/>
      <c r="AV65" s="72"/>
      <c r="AW65" s="72"/>
      <c r="AX65" s="72"/>
      <c r="AY65" s="72"/>
      <c r="AZ65" s="72"/>
      <c r="BA65" s="72"/>
      <c r="BB65" s="72"/>
      <c r="BC65" s="89"/>
      <c r="BD65" s="88"/>
      <c r="BE65" s="72"/>
      <c r="BF65" s="72"/>
      <c r="BG65" s="72"/>
      <c r="BH65" s="72"/>
      <c r="BI65" s="72"/>
      <c r="BJ65" s="89"/>
      <c r="BK65" s="88"/>
      <c r="BL65" s="72"/>
      <c r="BM65" s="72"/>
      <c r="BN65" s="72"/>
      <c r="BO65" s="72"/>
      <c r="BP65" s="72"/>
      <c r="BQ65" s="89"/>
      <c r="BR65" s="88"/>
      <c r="BS65" s="72"/>
      <c r="BT65" s="72"/>
      <c r="BU65" s="72"/>
      <c r="BV65" s="89"/>
      <c r="BW65" s="88"/>
      <c r="BX65" s="72"/>
      <c r="BY65" s="72"/>
      <c r="BZ65" s="72"/>
      <c r="CA65" s="72"/>
      <c r="CB65" s="89"/>
      <c r="CC65" s="88"/>
      <c r="CD65" s="72"/>
      <c r="CE65" s="72"/>
      <c r="CF65" s="72"/>
      <c r="CG65" s="72"/>
      <c r="CH65" s="72"/>
      <c r="CI65" s="72"/>
      <c r="CJ65" s="72"/>
      <c r="CK65" s="72"/>
      <c r="CL65" s="72"/>
      <c r="CM65" s="72"/>
      <c r="CN65" s="72"/>
      <c r="CO65" s="269"/>
    </row>
    <row r="66" spans="1:93" ht="20.399999999999999" thickBot="1" x14ac:dyDescent="0.55000000000000004">
      <c r="A66" s="114" t="s">
        <v>95</v>
      </c>
      <c r="B66" s="94" t="s">
        <v>303</v>
      </c>
      <c r="C66" s="95"/>
      <c r="D66" s="95"/>
      <c r="E66" s="95"/>
      <c r="F66" s="95"/>
      <c r="G66" s="95"/>
      <c r="H66" s="96"/>
      <c r="I66" s="102">
        <f>+$P$17</f>
        <v>0</v>
      </c>
      <c r="J66" s="102"/>
      <c r="K66" s="102" t="str">
        <f>IF(VLOOKUP($B$66,Feuil2!$BT$23:$BX$57,2,FALSE)=0,"",VLOOKUP($B$66,Feuil2!$BT$23:$BX$57,3,FALSE))</f>
        <v/>
      </c>
      <c r="L66" s="102"/>
      <c r="M66" s="101" t="str">
        <f>IF(B66="Aucune","",IF(VLOOKUP(B66,Feuil2!BT23:BX57,2,FALSE)=1,"+"&amp;(SUM(I66,K66)),"+"&amp;(I66)))</f>
        <v/>
      </c>
      <c r="N66" s="101"/>
      <c r="O66" s="31"/>
      <c r="P66" s="94" t="str">
        <f>IF(VLOOKUP(B66,Feuil2!$BT$23:$BX$57,4,FALSE)&lt;&gt;0,VLOOKUP(B66,Feuil2!$BT$23:$BX$57,4,FALSE),"")</f>
        <v/>
      </c>
      <c r="Q66" s="95"/>
      <c r="R66" s="96"/>
      <c r="S66" s="31"/>
      <c r="T66" s="102"/>
      <c r="U66" s="102"/>
      <c r="V66" s="102" t="str">
        <f>IF(VLOOKUP($B$66,Feuil2!$BT$23:$BX$57,2,FALSE)=0,"",VLOOKUP($B$66,Feuil2!$BT$23:$BX$57,3,FALSE))</f>
        <v/>
      </c>
      <c r="W66" s="102"/>
      <c r="X66" s="101" t="str">
        <f>IF(K66="","","+"&amp;(T66+V66))</f>
        <v/>
      </c>
      <c r="Y66" s="101"/>
      <c r="Z66" s="31"/>
      <c r="AA66" s="94" t="str">
        <f>IF(VLOOKUP(B66,Feuil2!$BT$23:$BX$57,5,FALSE)&lt;&gt;0,VLOOKUP(B66,Feuil2!$BT$23:$BX$57,5,FALSE),"")</f>
        <v/>
      </c>
      <c r="AB66" s="95"/>
      <c r="AC66" s="96"/>
      <c r="AD66" s="31"/>
      <c r="AE66" s="46"/>
      <c r="AF66" s="31"/>
      <c r="AG66" s="31"/>
      <c r="AH66" s="31"/>
      <c r="AI66" s="31"/>
      <c r="AJ66" s="31"/>
      <c r="AK66" s="31"/>
      <c r="AL66" s="31"/>
      <c r="AM66" s="31"/>
      <c r="AN66" s="45"/>
      <c r="AP66" s="93"/>
      <c r="AQ66" s="72"/>
      <c r="AR66" s="72"/>
      <c r="AS66" s="72"/>
      <c r="AT66" s="72"/>
      <c r="AU66" s="72"/>
      <c r="AV66" s="72"/>
      <c r="AW66" s="72"/>
      <c r="AX66" s="72"/>
      <c r="AY66" s="72"/>
      <c r="AZ66" s="72"/>
      <c r="BA66" s="72"/>
      <c r="BB66" s="72"/>
      <c r="BC66" s="89"/>
      <c r="BD66" s="88"/>
      <c r="BE66" s="72"/>
      <c r="BF66" s="72"/>
      <c r="BG66" s="72"/>
      <c r="BH66" s="72"/>
      <c r="BI66" s="72"/>
      <c r="BJ66" s="89"/>
      <c r="BK66" s="88"/>
      <c r="BL66" s="72"/>
      <c r="BM66" s="72"/>
      <c r="BN66" s="72"/>
      <c r="BO66" s="72"/>
      <c r="BP66" s="72"/>
      <c r="BQ66" s="89"/>
      <c r="BR66" s="88"/>
      <c r="BS66" s="72"/>
      <c r="BT66" s="72"/>
      <c r="BU66" s="72"/>
      <c r="BV66" s="89"/>
      <c r="BW66" s="88"/>
      <c r="BX66" s="72"/>
      <c r="BY66" s="72"/>
      <c r="BZ66" s="72"/>
      <c r="CA66" s="72"/>
      <c r="CB66" s="89"/>
      <c r="CC66" s="88"/>
      <c r="CD66" s="72"/>
      <c r="CE66" s="72"/>
      <c r="CF66" s="72"/>
      <c r="CG66" s="72"/>
      <c r="CH66" s="72"/>
      <c r="CI66" s="72"/>
      <c r="CJ66" s="72"/>
      <c r="CK66" s="72"/>
      <c r="CL66" s="72"/>
      <c r="CM66" s="72"/>
      <c r="CN66" s="72"/>
      <c r="CO66" s="269"/>
    </row>
    <row r="67" spans="1:93" ht="20.399999999999999" thickBot="1" x14ac:dyDescent="0.55000000000000004">
      <c r="A67" s="115"/>
      <c r="B67" s="111" t="s">
        <v>303</v>
      </c>
      <c r="C67" s="112"/>
      <c r="D67" s="112"/>
      <c r="E67" s="112"/>
      <c r="F67" s="112"/>
      <c r="G67" s="112"/>
      <c r="H67" s="113"/>
      <c r="I67" s="102">
        <f>+$P$17</f>
        <v>0</v>
      </c>
      <c r="J67" s="102"/>
      <c r="K67" s="102" t="str">
        <f>IF(VLOOKUP($B$67,Feuil2!$BT$23:$BX$57,2,FALSE)=0,"",VLOOKUP($B$67,Feuil2!$BT$23:$BX$57,3,FALSE))</f>
        <v/>
      </c>
      <c r="L67" s="102"/>
      <c r="M67" s="101" t="str">
        <f>IF(B67="Aucune","",IF(VLOOKUP(B67,Feuil2!BT24:BX58,2,FALSE)=1,"+"&amp;(SUM(I67,K67)),"+"&amp;(+I67)))</f>
        <v/>
      </c>
      <c r="N67" s="101"/>
      <c r="O67" s="40"/>
      <c r="P67" s="94" t="str">
        <f>IF(VLOOKUP(B67,Feuil2!$BT$23:$BX$57,4,FALSE)&lt;&gt;0,VLOOKUP(B67,Feuil2!$BT$23:$BX$57,4,FALSE),"")</f>
        <v/>
      </c>
      <c r="Q67" s="95"/>
      <c r="R67" s="96"/>
      <c r="S67" s="40"/>
      <c r="T67" s="134"/>
      <c r="U67" s="134"/>
      <c r="V67" s="102" t="str">
        <f>IF(B67="Aucune","",K67)</f>
        <v/>
      </c>
      <c r="W67" s="102"/>
      <c r="X67" s="101" t="str">
        <f>IF(K67="","","+"&amp;(T67+V67))</f>
        <v/>
      </c>
      <c r="Y67" s="101"/>
      <c r="Z67" s="40"/>
      <c r="AA67" s="94" t="str">
        <f>IF(VLOOKUP(B67,Feuil2!$BT$23:$BX$57,5,FALSE)&lt;&gt;0,VLOOKUP(B67,Feuil2!$BT$23:$BX$57,5,FALSE),"")</f>
        <v/>
      </c>
      <c r="AB67" s="95"/>
      <c r="AC67" s="96"/>
      <c r="AD67" s="40"/>
      <c r="AE67" s="57"/>
      <c r="AF67" s="40"/>
      <c r="AG67" s="40"/>
      <c r="AH67" s="40"/>
      <c r="AI67" s="40"/>
      <c r="AJ67" s="40"/>
      <c r="AK67" s="40"/>
      <c r="AL67" s="40"/>
      <c r="AM67" s="40"/>
      <c r="AN67" s="47"/>
      <c r="AP67" s="93"/>
      <c r="AQ67" s="72"/>
      <c r="AR67" s="72"/>
      <c r="AS67" s="72"/>
      <c r="AT67" s="72"/>
      <c r="AU67" s="72"/>
      <c r="AV67" s="72"/>
      <c r="AW67" s="72"/>
      <c r="AX67" s="72"/>
      <c r="AY67" s="72"/>
      <c r="AZ67" s="72"/>
      <c r="BA67" s="72"/>
      <c r="BB67" s="72"/>
      <c r="BC67" s="89"/>
      <c r="BD67" s="88"/>
      <c r="BE67" s="72"/>
      <c r="BF67" s="72"/>
      <c r="BG67" s="72"/>
      <c r="BH67" s="72"/>
      <c r="BI67" s="72"/>
      <c r="BJ67" s="89"/>
      <c r="BK67" s="88"/>
      <c r="BL67" s="72"/>
      <c r="BM67" s="72"/>
      <c r="BN67" s="72"/>
      <c r="BO67" s="72"/>
      <c r="BP67" s="72"/>
      <c r="BQ67" s="89"/>
      <c r="BR67" s="88"/>
      <c r="BS67" s="72"/>
      <c r="BT67" s="72"/>
      <c r="BU67" s="72"/>
      <c r="BV67" s="89"/>
      <c r="BW67" s="88"/>
      <c r="BX67" s="72"/>
      <c r="BY67" s="72"/>
      <c r="BZ67" s="72"/>
      <c r="CA67" s="72"/>
      <c r="CB67" s="89"/>
      <c r="CC67" s="88"/>
      <c r="CD67" s="72"/>
      <c r="CE67" s="72"/>
      <c r="CF67" s="72"/>
      <c r="CG67" s="72"/>
      <c r="CH67" s="72"/>
      <c r="CI67" s="72"/>
      <c r="CJ67" s="72"/>
      <c r="CK67" s="72"/>
      <c r="CL67" s="72"/>
      <c r="CM67" s="72"/>
      <c r="CN67" s="72"/>
      <c r="CO67" s="269"/>
    </row>
    <row r="68" spans="1:93" ht="16.8" thickTop="1" thickBot="1" x14ac:dyDescent="0.4">
      <c r="AP68" s="272"/>
      <c r="AQ68" s="273"/>
      <c r="AR68" s="273"/>
      <c r="AS68" s="273"/>
      <c r="AT68" s="273"/>
      <c r="AU68" s="273"/>
      <c r="AV68" s="273"/>
      <c r="AW68" s="273"/>
      <c r="AX68" s="273"/>
      <c r="AY68" s="273"/>
      <c r="AZ68" s="273"/>
      <c r="BA68" s="273"/>
      <c r="BB68" s="273"/>
      <c r="BC68" s="274"/>
      <c r="BD68" s="275"/>
      <c r="BE68" s="273"/>
      <c r="BF68" s="273"/>
      <c r="BG68" s="273"/>
      <c r="BH68" s="273"/>
      <c r="BI68" s="273"/>
      <c r="BJ68" s="274"/>
      <c r="BK68" s="275"/>
      <c r="BL68" s="273"/>
      <c r="BM68" s="273"/>
      <c r="BN68" s="273"/>
      <c r="BO68" s="273"/>
      <c r="BP68" s="273"/>
      <c r="BQ68" s="274"/>
      <c r="BR68" s="275"/>
      <c r="BS68" s="273"/>
      <c r="BT68" s="273"/>
      <c r="BU68" s="273"/>
      <c r="BV68" s="274"/>
      <c r="BW68" s="275"/>
      <c r="BX68" s="273"/>
      <c r="BY68" s="273"/>
      <c r="BZ68" s="273"/>
      <c r="CA68" s="273"/>
      <c r="CB68" s="274"/>
      <c r="CC68" s="275"/>
      <c r="CD68" s="273"/>
      <c r="CE68" s="273"/>
      <c r="CF68" s="273"/>
      <c r="CG68" s="273"/>
      <c r="CH68" s="273"/>
      <c r="CI68" s="273"/>
      <c r="CJ68" s="273"/>
      <c r="CK68" s="273"/>
      <c r="CL68" s="273"/>
      <c r="CM68" s="273"/>
      <c r="CN68" s="273"/>
      <c r="CO68" s="276"/>
    </row>
    <row r="69" spans="1:93" ht="17.399999999999999" thickTop="1" thickBot="1" x14ac:dyDescent="0.45">
      <c r="A69" s="75" t="s">
        <v>569</v>
      </c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7"/>
      <c r="AA69" s="75" t="s">
        <v>93</v>
      </c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7"/>
      <c r="AP69" s="277" t="s">
        <v>636</v>
      </c>
      <c r="AQ69" s="278"/>
      <c r="AR69" s="278"/>
      <c r="AS69" s="278"/>
      <c r="AT69" s="278"/>
      <c r="AU69" s="278"/>
      <c r="AV69" s="278"/>
      <c r="AW69" s="278"/>
      <c r="AX69" s="278"/>
      <c r="AY69" s="278"/>
      <c r="AZ69" s="278"/>
      <c r="BA69" s="278"/>
      <c r="BB69" s="278"/>
      <c r="BC69" s="278"/>
      <c r="BD69" s="278"/>
      <c r="BE69" s="278"/>
      <c r="BF69" s="278"/>
      <c r="BG69" s="278"/>
      <c r="BH69" s="278"/>
      <c r="BI69" s="278"/>
      <c r="BJ69" s="278"/>
      <c r="BK69" s="278"/>
      <c r="BL69" s="278"/>
      <c r="BM69" s="278"/>
      <c r="BN69" s="278"/>
      <c r="BO69" s="278"/>
      <c r="BP69" s="278"/>
      <c r="BQ69" s="278"/>
      <c r="BR69" s="278"/>
      <c r="BS69" s="278"/>
      <c r="BT69" s="278"/>
      <c r="BU69" s="278"/>
      <c r="BV69" s="278"/>
      <c r="BW69" s="278"/>
      <c r="BX69" s="278"/>
      <c r="BY69" s="278"/>
      <c r="BZ69" s="278"/>
      <c r="CA69" s="278"/>
      <c r="CB69" s="278"/>
      <c r="CC69" s="278"/>
      <c r="CD69" s="278"/>
      <c r="CE69" s="278"/>
      <c r="CF69" s="278"/>
      <c r="CG69" s="278"/>
      <c r="CH69" s="278"/>
      <c r="CI69" s="278"/>
      <c r="CJ69" s="278"/>
      <c r="CK69" s="278"/>
      <c r="CL69" s="278"/>
      <c r="CM69" s="278"/>
      <c r="CN69" s="278"/>
      <c r="CO69" s="279"/>
    </row>
    <row r="70" spans="1:93" ht="16.2" thickTop="1" x14ac:dyDescent="0.35">
      <c r="A70" s="30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58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45"/>
      <c r="AA70" s="30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45"/>
      <c r="AP70" s="30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45"/>
    </row>
    <row r="71" spans="1:93" x14ac:dyDescent="0.35">
      <c r="A71" s="30" t="s">
        <v>649</v>
      </c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46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45"/>
      <c r="AA71" s="30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45"/>
      <c r="AP71" s="30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31"/>
      <c r="CA71" s="31"/>
      <c r="CB71" s="31"/>
      <c r="CC71" s="31"/>
      <c r="CD71" s="31"/>
      <c r="CE71" s="31"/>
      <c r="CF71" s="31"/>
      <c r="CG71" s="31"/>
      <c r="CH71" s="31"/>
      <c r="CI71" s="31"/>
      <c r="CJ71" s="31"/>
      <c r="CK71" s="31"/>
      <c r="CL71" s="31"/>
      <c r="CM71" s="31"/>
      <c r="CN71" s="31"/>
      <c r="CO71" s="45"/>
    </row>
    <row r="72" spans="1:93" x14ac:dyDescent="0.35">
      <c r="A72" s="30" t="s">
        <v>650</v>
      </c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46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45"/>
      <c r="AA72" s="30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45"/>
      <c r="AP72" s="30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  <c r="CJ72" s="31"/>
      <c r="CK72" s="31"/>
      <c r="CL72" s="31"/>
      <c r="CM72" s="31"/>
      <c r="CN72" s="31"/>
      <c r="CO72" s="45"/>
    </row>
    <row r="73" spans="1:93" x14ac:dyDescent="0.35">
      <c r="A73" s="30" t="s">
        <v>651</v>
      </c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46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45"/>
      <c r="AA73" s="30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45"/>
      <c r="AP73" s="30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31"/>
      <c r="BH73" s="31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  <c r="CJ73" s="31"/>
      <c r="CK73" s="31"/>
      <c r="CL73" s="31"/>
      <c r="CM73" s="31"/>
      <c r="CN73" s="31"/>
      <c r="CO73" s="45"/>
    </row>
    <row r="74" spans="1:93" x14ac:dyDescent="0.35">
      <c r="A74" s="30" t="s">
        <v>652</v>
      </c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46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45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45"/>
      <c r="AP74" s="30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31"/>
      <c r="CL74" s="31"/>
      <c r="CM74" s="31"/>
      <c r="CN74" s="31"/>
      <c r="CO74" s="45"/>
    </row>
    <row r="75" spans="1:93" x14ac:dyDescent="0.35">
      <c r="A75" s="30" t="s">
        <v>653</v>
      </c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46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45"/>
      <c r="AA75" s="30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45"/>
      <c r="AP75" s="30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31"/>
      <c r="BH75" s="31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31"/>
      <c r="BT75" s="31"/>
      <c r="BU75" s="31"/>
      <c r="BV75" s="31"/>
      <c r="BW75" s="31"/>
      <c r="BX75" s="31"/>
      <c r="BY75" s="31"/>
      <c r="BZ75" s="31"/>
      <c r="CA75" s="31"/>
      <c r="CB75" s="31"/>
      <c r="CC75" s="31"/>
      <c r="CD75" s="31"/>
      <c r="CE75" s="31"/>
      <c r="CF75" s="31"/>
      <c r="CG75" s="31"/>
      <c r="CH75" s="31"/>
      <c r="CI75" s="31"/>
      <c r="CJ75" s="31"/>
      <c r="CK75" s="31"/>
      <c r="CL75" s="31"/>
      <c r="CM75" s="31"/>
      <c r="CN75" s="31"/>
      <c r="CO75" s="45"/>
    </row>
    <row r="76" spans="1:93" ht="16.2" thickBot="1" x14ac:dyDescent="0.4">
      <c r="A76" s="39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57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7"/>
      <c r="AA76" s="39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7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  <c r="BQ76" s="40"/>
      <c r="BR76" s="40"/>
      <c r="BS76" s="40"/>
      <c r="BT76" s="40"/>
      <c r="BU76" s="40"/>
      <c r="BV76" s="40"/>
      <c r="BW76" s="40"/>
      <c r="BX76" s="40"/>
      <c r="BY76" s="40"/>
      <c r="BZ76" s="40"/>
      <c r="CA76" s="40"/>
      <c r="CB76" s="40"/>
      <c r="CC76" s="40"/>
      <c r="CD76" s="40"/>
      <c r="CE76" s="40"/>
      <c r="CF76" s="40"/>
      <c r="CG76" s="40"/>
      <c r="CH76" s="40"/>
      <c r="CI76" s="40"/>
      <c r="CJ76" s="40"/>
      <c r="CK76" s="40"/>
      <c r="CL76" s="40"/>
      <c r="CM76" s="40"/>
      <c r="CN76" s="40"/>
      <c r="CO76" s="47"/>
    </row>
    <row r="77" spans="1:93" ht="16.2" thickTop="1" x14ac:dyDescent="0.35"/>
  </sheetData>
  <mergeCells count="699">
    <mergeCell ref="AP51:BC51"/>
    <mergeCell ref="BD51:BJ51"/>
    <mergeCell ref="BK51:BQ51"/>
    <mergeCell ref="BR51:BV51"/>
    <mergeCell ref="BW51:CB51"/>
    <mergeCell ref="CC51:CO51"/>
    <mergeCell ref="AP52:BC52"/>
    <mergeCell ref="BD52:BJ52"/>
    <mergeCell ref="BK52:BQ52"/>
    <mergeCell ref="BR52:BV52"/>
    <mergeCell ref="BW52:CB52"/>
    <mergeCell ref="CC52:CO52"/>
    <mergeCell ref="AP42:CO42"/>
    <mergeCell ref="AP43:BC43"/>
    <mergeCell ref="BD43:BJ43"/>
    <mergeCell ref="BK43:BQ43"/>
    <mergeCell ref="BR43:BV43"/>
    <mergeCell ref="BW43:CB43"/>
    <mergeCell ref="CC43:CO43"/>
    <mergeCell ref="AP50:BC50"/>
    <mergeCell ref="BD50:BJ50"/>
    <mergeCell ref="BK50:BQ50"/>
    <mergeCell ref="BR50:BV50"/>
    <mergeCell ref="BW50:CB50"/>
    <mergeCell ref="CC50:CO50"/>
    <mergeCell ref="BW46:CB46"/>
    <mergeCell ref="CC46:CO46"/>
    <mergeCell ref="AP47:BC47"/>
    <mergeCell ref="BD47:BJ47"/>
    <mergeCell ref="BK47:BQ47"/>
    <mergeCell ref="BR47:BV47"/>
    <mergeCell ref="BW47:CB47"/>
    <mergeCell ref="CC47:CO47"/>
    <mergeCell ref="AP48:BC48"/>
    <mergeCell ref="BD48:BJ48"/>
    <mergeCell ref="BK48:BQ48"/>
    <mergeCell ref="AP40:BC40"/>
    <mergeCell ref="BD40:BJ40"/>
    <mergeCell ref="BK40:BQ40"/>
    <mergeCell ref="BR40:BV40"/>
    <mergeCell ref="BW40:CB40"/>
    <mergeCell ref="CC40:CO40"/>
    <mergeCell ref="AP41:BC41"/>
    <mergeCell ref="BD41:BJ41"/>
    <mergeCell ref="BK41:BQ41"/>
    <mergeCell ref="BR41:BV41"/>
    <mergeCell ref="BW41:CB41"/>
    <mergeCell ref="CC41:CO41"/>
    <mergeCell ref="BW37:CB37"/>
    <mergeCell ref="CC37:CO37"/>
    <mergeCell ref="AP38:BC38"/>
    <mergeCell ref="BD38:BJ38"/>
    <mergeCell ref="BK38:BQ38"/>
    <mergeCell ref="BR38:BV38"/>
    <mergeCell ref="BW38:CB38"/>
    <mergeCell ref="CC38:CO38"/>
    <mergeCell ref="AP39:BC39"/>
    <mergeCell ref="BD39:BJ39"/>
    <mergeCell ref="BK39:BQ39"/>
    <mergeCell ref="BR39:BV39"/>
    <mergeCell ref="BW39:CB39"/>
    <mergeCell ref="CC39:CO39"/>
    <mergeCell ref="BD28:BJ28"/>
    <mergeCell ref="BK28:BQ28"/>
    <mergeCell ref="BR28:BV28"/>
    <mergeCell ref="BW28:CB28"/>
    <mergeCell ref="CC28:CO28"/>
    <mergeCell ref="AP29:BC29"/>
    <mergeCell ref="BD29:BJ29"/>
    <mergeCell ref="BK29:BQ29"/>
    <mergeCell ref="BR29:BV29"/>
    <mergeCell ref="BW29:CB29"/>
    <mergeCell ref="CC29:CO29"/>
    <mergeCell ref="AP68:BC68"/>
    <mergeCell ref="BD68:BJ68"/>
    <mergeCell ref="BK68:BQ68"/>
    <mergeCell ref="BR68:BV68"/>
    <mergeCell ref="BW68:CB68"/>
    <mergeCell ref="CC68:CO68"/>
    <mergeCell ref="AP60:BC60"/>
    <mergeCell ref="BD60:BJ60"/>
    <mergeCell ref="BK60:BQ60"/>
    <mergeCell ref="BR60:BV60"/>
    <mergeCell ref="BW60:CB60"/>
    <mergeCell ref="CC60:CO60"/>
    <mergeCell ref="BW63:CB63"/>
    <mergeCell ref="CC63:CO63"/>
    <mergeCell ref="AP64:BC64"/>
    <mergeCell ref="BD64:BJ64"/>
    <mergeCell ref="BK64:BQ64"/>
    <mergeCell ref="BR64:BV64"/>
    <mergeCell ref="BW64:CB64"/>
    <mergeCell ref="CC64:CO64"/>
    <mergeCell ref="AP61:CO61"/>
    <mergeCell ref="AP62:BC62"/>
    <mergeCell ref="BD62:BJ62"/>
    <mergeCell ref="BK62:BQ62"/>
    <mergeCell ref="AP69:CO69"/>
    <mergeCell ref="AP1:CO1"/>
    <mergeCell ref="AP67:BC67"/>
    <mergeCell ref="BD67:BJ67"/>
    <mergeCell ref="BK67:BQ67"/>
    <mergeCell ref="BR67:BV67"/>
    <mergeCell ref="BW67:CB67"/>
    <mergeCell ref="CC67:CO67"/>
    <mergeCell ref="AP65:BC65"/>
    <mergeCell ref="BD65:BJ65"/>
    <mergeCell ref="BK65:BQ65"/>
    <mergeCell ref="BR65:BV65"/>
    <mergeCell ref="BW65:CB65"/>
    <mergeCell ref="CC65:CO65"/>
    <mergeCell ref="AP66:BC66"/>
    <mergeCell ref="BD66:BJ66"/>
    <mergeCell ref="BK66:BQ66"/>
    <mergeCell ref="BR66:BV66"/>
    <mergeCell ref="BW66:CB66"/>
    <mergeCell ref="CC66:CO66"/>
    <mergeCell ref="AP63:BC63"/>
    <mergeCell ref="BD63:BJ63"/>
    <mergeCell ref="BK63:BQ63"/>
    <mergeCell ref="BR63:BV63"/>
    <mergeCell ref="AP58:BC58"/>
    <mergeCell ref="BD58:BJ58"/>
    <mergeCell ref="BK58:BQ58"/>
    <mergeCell ref="BR58:BV58"/>
    <mergeCell ref="BW58:CB58"/>
    <mergeCell ref="CC58:CO58"/>
    <mergeCell ref="AP59:BC59"/>
    <mergeCell ref="BD59:BJ59"/>
    <mergeCell ref="BK59:BQ59"/>
    <mergeCell ref="BR59:BV59"/>
    <mergeCell ref="BW59:CB59"/>
    <mergeCell ref="CC59:CO59"/>
    <mergeCell ref="AP55:BC55"/>
    <mergeCell ref="BD55:BJ55"/>
    <mergeCell ref="BK55:BQ55"/>
    <mergeCell ref="BR55:BV55"/>
    <mergeCell ref="BW55:CB55"/>
    <mergeCell ref="CC55:CO55"/>
    <mergeCell ref="AP56:BC56"/>
    <mergeCell ref="BD56:BJ56"/>
    <mergeCell ref="BK56:BQ56"/>
    <mergeCell ref="BR56:BV56"/>
    <mergeCell ref="BW56:CB56"/>
    <mergeCell ref="CC56:CO56"/>
    <mergeCell ref="AP57:BC57"/>
    <mergeCell ref="BD57:BJ57"/>
    <mergeCell ref="BK57:BQ57"/>
    <mergeCell ref="BR57:BV57"/>
    <mergeCell ref="BW57:CB57"/>
    <mergeCell ref="CC57:CO57"/>
    <mergeCell ref="AP44:BC44"/>
    <mergeCell ref="BD44:BJ44"/>
    <mergeCell ref="BK44:BQ44"/>
    <mergeCell ref="BR44:BV44"/>
    <mergeCell ref="BW44:CB44"/>
    <mergeCell ref="CC44:CO44"/>
    <mergeCell ref="AP45:BC45"/>
    <mergeCell ref="BD45:BJ45"/>
    <mergeCell ref="BK45:BQ45"/>
    <mergeCell ref="BR45:BV45"/>
    <mergeCell ref="BW45:CB45"/>
    <mergeCell ref="CC45:CO45"/>
    <mergeCell ref="AP49:BC49"/>
    <mergeCell ref="BD49:BJ49"/>
    <mergeCell ref="BK49:BQ49"/>
    <mergeCell ref="BR49:BV49"/>
    <mergeCell ref="BW49:CB49"/>
    <mergeCell ref="CC49:CO49"/>
    <mergeCell ref="AP15:BC15"/>
    <mergeCell ref="BD15:BJ15"/>
    <mergeCell ref="BK15:BQ15"/>
    <mergeCell ref="BR15:BV15"/>
    <mergeCell ref="BW15:CB15"/>
    <mergeCell ref="CC15:CO15"/>
    <mergeCell ref="AP16:BC16"/>
    <mergeCell ref="BD16:BJ16"/>
    <mergeCell ref="BK16:BQ16"/>
    <mergeCell ref="BW23:CB23"/>
    <mergeCell ref="CC23:CO23"/>
    <mergeCell ref="AP24:BC24"/>
    <mergeCell ref="BD24:BJ24"/>
    <mergeCell ref="BK24:BQ24"/>
    <mergeCell ref="BR24:BV24"/>
    <mergeCell ref="BW24:CB24"/>
    <mergeCell ref="CC24:CO24"/>
    <mergeCell ref="BR48:BV48"/>
    <mergeCell ref="BW48:CB48"/>
    <mergeCell ref="CC48:CO48"/>
    <mergeCell ref="AP26:BC26"/>
    <mergeCell ref="BD26:BJ26"/>
    <mergeCell ref="BK26:BQ26"/>
    <mergeCell ref="BR26:BV26"/>
    <mergeCell ref="BW26:CB26"/>
    <mergeCell ref="CC26:CO26"/>
    <mergeCell ref="AP27:BC27"/>
    <mergeCell ref="BD27:BJ27"/>
    <mergeCell ref="BK27:BQ27"/>
    <mergeCell ref="BR27:BV27"/>
    <mergeCell ref="BW27:CB27"/>
    <mergeCell ref="CC27:CO27"/>
    <mergeCell ref="AP28:BC28"/>
    <mergeCell ref="BW10:CB10"/>
    <mergeCell ref="AP11:BC11"/>
    <mergeCell ref="BW11:CB11"/>
    <mergeCell ref="AP12:BC12"/>
    <mergeCell ref="BD12:BJ12"/>
    <mergeCell ref="BK12:BQ12"/>
    <mergeCell ref="BR12:BV12"/>
    <mergeCell ref="BW12:CB12"/>
    <mergeCell ref="BK10:BQ10"/>
    <mergeCell ref="BR10:BV10"/>
    <mergeCell ref="CC12:CO12"/>
    <mergeCell ref="AP13:BC13"/>
    <mergeCell ref="BD13:BJ13"/>
    <mergeCell ref="BK13:BQ13"/>
    <mergeCell ref="BR13:BV13"/>
    <mergeCell ref="BW13:CB13"/>
    <mergeCell ref="CC13:CO13"/>
    <mergeCell ref="BW22:CB22"/>
    <mergeCell ref="CC22:CO22"/>
    <mergeCell ref="BR16:BV16"/>
    <mergeCell ref="BW16:CB16"/>
    <mergeCell ref="CC16:CO16"/>
    <mergeCell ref="AP14:BC14"/>
    <mergeCell ref="BD14:BJ14"/>
    <mergeCell ref="BK14:BQ14"/>
    <mergeCell ref="BR14:BV14"/>
    <mergeCell ref="BW14:CB14"/>
    <mergeCell ref="CC14:CO14"/>
    <mergeCell ref="AP17:BC17"/>
    <mergeCell ref="BD17:BJ17"/>
    <mergeCell ref="BK17:BQ17"/>
    <mergeCell ref="BR17:BV17"/>
    <mergeCell ref="BW17:CB17"/>
    <mergeCell ref="CC17:CO17"/>
    <mergeCell ref="AP20:BC20"/>
    <mergeCell ref="BD20:BJ20"/>
    <mergeCell ref="BK20:BQ20"/>
    <mergeCell ref="BR20:BV20"/>
    <mergeCell ref="BW20:CB20"/>
    <mergeCell ref="CC20:CO20"/>
    <mergeCell ref="AP34:BC34"/>
    <mergeCell ref="BD34:BJ34"/>
    <mergeCell ref="BK34:BQ34"/>
    <mergeCell ref="BR34:BV34"/>
    <mergeCell ref="BW34:CB34"/>
    <mergeCell ref="CC34:CO34"/>
    <mergeCell ref="BK22:BQ22"/>
    <mergeCell ref="BR22:BV22"/>
    <mergeCell ref="AP25:BC25"/>
    <mergeCell ref="BD25:BJ25"/>
    <mergeCell ref="BK25:BQ25"/>
    <mergeCell ref="BR25:BV25"/>
    <mergeCell ref="BW25:CB25"/>
    <mergeCell ref="CC25:CO25"/>
    <mergeCell ref="AP23:BC23"/>
    <mergeCell ref="BD23:BJ23"/>
    <mergeCell ref="BK23:BQ23"/>
    <mergeCell ref="BR23:BV23"/>
    <mergeCell ref="AP54:BC54"/>
    <mergeCell ref="BD54:BJ54"/>
    <mergeCell ref="BK54:BQ54"/>
    <mergeCell ref="BR54:BV54"/>
    <mergeCell ref="BW54:CB54"/>
    <mergeCell ref="CC54:CO54"/>
    <mergeCell ref="AP46:BC46"/>
    <mergeCell ref="BD46:BJ46"/>
    <mergeCell ref="AP35:BC35"/>
    <mergeCell ref="BD35:BJ35"/>
    <mergeCell ref="BK35:BQ35"/>
    <mergeCell ref="BR35:BV35"/>
    <mergeCell ref="BW35:CB35"/>
    <mergeCell ref="CC35:CO35"/>
    <mergeCell ref="AP36:BC36"/>
    <mergeCell ref="BD36:BJ36"/>
    <mergeCell ref="BK36:BQ36"/>
    <mergeCell ref="BR36:BV36"/>
    <mergeCell ref="BW36:CB36"/>
    <mergeCell ref="CC36:CO36"/>
    <mergeCell ref="AP37:BC37"/>
    <mergeCell ref="BD37:BJ37"/>
    <mergeCell ref="BK37:BQ37"/>
    <mergeCell ref="BR37:BV37"/>
    <mergeCell ref="AP21:BC21"/>
    <mergeCell ref="BD21:BJ21"/>
    <mergeCell ref="BK21:BQ21"/>
    <mergeCell ref="BR21:BV21"/>
    <mergeCell ref="BW21:CB21"/>
    <mergeCell ref="CC21:CO21"/>
    <mergeCell ref="AP22:BC22"/>
    <mergeCell ref="BD22:BJ22"/>
    <mergeCell ref="BR62:BV62"/>
    <mergeCell ref="BW62:CB62"/>
    <mergeCell ref="CC62:CO62"/>
    <mergeCell ref="AP32:BC32"/>
    <mergeCell ref="BD32:BJ32"/>
    <mergeCell ref="BK32:BQ32"/>
    <mergeCell ref="BR32:BV32"/>
    <mergeCell ref="BW32:CB32"/>
    <mergeCell ref="CC32:CO32"/>
    <mergeCell ref="AP33:BC33"/>
    <mergeCell ref="BD33:BJ33"/>
    <mergeCell ref="BK33:BQ33"/>
    <mergeCell ref="BR33:BV33"/>
    <mergeCell ref="BW33:CB33"/>
    <mergeCell ref="CC33:CO33"/>
    <mergeCell ref="AP53:CO53"/>
    <mergeCell ref="BR8:BV8"/>
    <mergeCell ref="CC8:CO8"/>
    <mergeCell ref="BD9:BJ9"/>
    <mergeCell ref="BK9:BQ9"/>
    <mergeCell ref="BR9:BV9"/>
    <mergeCell ref="CC9:CO9"/>
    <mergeCell ref="BW8:CB8"/>
    <mergeCell ref="BW9:CB9"/>
    <mergeCell ref="BK46:BQ46"/>
    <mergeCell ref="BR46:BV46"/>
    <mergeCell ref="AP18:CO18"/>
    <mergeCell ref="AP19:BC19"/>
    <mergeCell ref="BD19:BJ19"/>
    <mergeCell ref="BK19:BQ19"/>
    <mergeCell ref="BR19:BV19"/>
    <mergeCell ref="BW19:CB19"/>
    <mergeCell ref="CC19:CO19"/>
    <mergeCell ref="AP30:CO30"/>
    <mergeCell ref="AP31:BC31"/>
    <mergeCell ref="BD31:BJ31"/>
    <mergeCell ref="BK31:BQ31"/>
    <mergeCell ref="BR31:BV31"/>
    <mergeCell ref="BW31:CB31"/>
    <mergeCell ref="CC31:CO31"/>
    <mergeCell ref="L53:M54"/>
    <mergeCell ref="AB53:AC53"/>
    <mergeCell ref="BK7:BQ7"/>
    <mergeCell ref="BR7:BV7"/>
    <mergeCell ref="BW7:CB7"/>
    <mergeCell ref="CC7:CO7"/>
    <mergeCell ref="AP7:BC7"/>
    <mergeCell ref="AP6:CO6"/>
    <mergeCell ref="BT4:BW5"/>
    <mergeCell ref="BX4:BZ5"/>
    <mergeCell ref="CA4:CD5"/>
    <mergeCell ref="CE4:CG5"/>
    <mergeCell ref="CH4:CK5"/>
    <mergeCell ref="CL4:CN5"/>
    <mergeCell ref="BI4:BK5"/>
    <mergeCell ref="BQ4:BS5"/>
    <mergeCell ref="BL4:BP5"/>
    <mergeCell ref="CC10:CO10"/>
    <mergeCell ref="BD11:BJ11"/>
    <mergeCell ref="BK11:BQ11"/>
    <mergeCell ref="BR11:BV11"/>
    <mergeCell ref="CC11:CO11"/>
    <mergeCell ref="BD8:BJ8"/>
    <mergeCell ref="BK8:BQ8"/>
    <mergeCell ref="AF24:AN24"/>
    <mergeCell ref="U34:V35"/>
    <mergeCell ref="AP2:CO3"/>
    <mergeCell ref="A69:Y69"/>
    <mergeCell ref="AA69:AN69"/>
    <mergeCell ref="Y28:Z29"/>
    <mergeCell ref="Y30:Z31"/>
    <mergeCell ref="Y32:Z33"/>
    <mergeCell ref="Y34:Z35"/>
    <mergeCell ref="Y36:Z37"/>
    <mergeCell ref="Y38:Z39"/>
    <mergeCell ref="Y40:Z41"/>
    <mergeCell ref="AB46:AC46"/>
    <mergeCell ref="Z46:AA46"/>
    <mergeCell ref="Z48:AD49"/>
    <mergeCell ref="X48:Y48"/>
    <mergeCell ref="S48:T49"/>
    <mergeCell ref="S46:X46"/>
    <mergeCell ref="AI54:AJ55"/>
    <mergeCell ref="AL54:AM55"/>
    <mergeCell ref="AH52:AN52"/>
    <mergeCell ref="J51:K52"/>
    <mergeCell ref="L51:M52"/>
    <mergeCell ref="J53:K54"/>
    <mergeCell ref="W40:X41"/>
    <mergeCell ref="S34:T35"/>
    <mergeCell ref="A1:AN1"/>
    <mergeCell ref="U26:V27"/>
    <mergeCell ref="W26:X27"/>
    <mergeCell ref="S28:T29"/>
    <mergeCell ref="U28:V29"/>
    <mergeCell ref="W28:X29"/>
    <mergeCell ref="M28:N29"/>
    <mergeCell ref="O28:P29"/>
    <mergeCell ref="C34:J35"/>
    <mergeCell ref="N5:V5"/>
    <mergeCell ref="N6:V6"/>
    <mergeCell ref="U13:V13"/>
    <mergeCell ref="Z11:AA11"/>
    <mergeCell ref="Z12:AA12"/>
    <mergeCell ref="K25:L25"/>
    <mergeCell ref="M25:N25"/>
    <mergeCell ref="AA26:AD27"/>
    <mergeCell ref="AA28:AD29"/>
    <mergeCell ref="AA30:AD31"/>
    <mergeCell ref="AA32:AD33"/>
    <mergeCell ref="AA34:AD35"/>
    <mergeCell ref="Y26:Z27"/>
    <mergeCell ref="T55:X55"/>
    <mergeCell ref="AA55:AE55"/>
    <mergeCell ref="A44:O45"/>
    <mergeCell ref="Q44:AF44"/>
    <mergeCell ref="S36:T37"/>
    <mergeCell ref="U36:V37"/>
    <mergeCell ref="M24:N24"/>
    <mergeCell ref="AH44:AN44"/>
    <mergeCell ref="AH45:AN45"/>
    <mergeCell ref="W25:X25"/>
    <mergeCell ref="S26:T27"/>
    <mergeCell ref="O30:P31"/>
    <mergeCell ref="M32:N33"/>
    <mergeCell ref="O32:P33"/>
    <mergeCell ref="M34:N35"/>
    <mergeCell ref="C26:J27"/>
    <mergeCell ref="C28:J29"/>
    <mergeCell ref="C30:J31"/>
    <mergeCell ref="C32:J33"/>
    <mergeCell ref="AA36:AD37"/>
    <mergeCell ref="AA38:AD39"/>
    <mergeCell ref="AA40:AD41"/>
    <mergeCell ref="S40:T41"/>
    <mergeCell ref="U40:V41"/>
    <mergeCell ref="K36:L37"/>
    <mergeCell ref="K38:L39"/>
    <mergeCell ref="F51:G52"/>
    <mergeCell ref="F53:G54"/>
    <mergeCell ref="F55:G56"/>
    <mergeCell ref="H49:I49"/>
    <mergeCell ref="H51:I51"/>
    <mergeCell ref="H53:I53"/>
    <mergeCell ref="AH47:AN47"/>
    <mergeCell ref="AI49:AM49"/>
    <mergeCell ref="F46:G46"/>
    <mergeCell ref="H46:I46"/>
    <mergeCell ref="J46:K46"/>
    <mergeCell ref="L46:M46"/>
    <mergeCell ref="N46:O46"/>
    <mergeCell ref="J47:K48"/>
    <mergeCell ref="L47:M48"/>
    <mergeCell ref="J49:K50"/>
    <mergeCell ref="L49:M50"/>
    <mergeCell ref="F47:G48"/>
    <mergeCell ref="F49:G50"/>
    <mergeCell ref="H47:I47"/>
    <mergeCell ref="Q55:S55"/>
    <mergeCell ref="Q52:AF52"/>
    <mergeCell ref="H55:I55"/>
    <mergeCell ref="H48:I48"/>
    <mergeCell ref="H50:I50"/>
    <mergeCell ref="H52:I52"/>
    <mergeCell ref="H54:I54"/>
    <mergeCell ref="H56:I56"/>
    <mergeCell ref="C38:J39"/>
    <mergeCell ref="I41:K42"/>
    <mergeCell ref="G41:H42"/>
    <mergeCell ref="K28:L29"/>
    <mergeCell ref="K30:L31"/>
    <mergeCell ref="K32:L33"/>
    <mergeCell ref="K34:L35"/>
    <mergeCell ref="P12:Q12"/>
    <mergeCell ref="O21:P22"/>
    <mergeCell ref="Q20:S20"/>
    <mergeCell ref="T19:U20"/>
    <mergeCell ref="W19:AA19"/>
    <mergeCell ref="W20:AA20"/>
    <mergeCell ref="R21:T21"/>
    <mergeCell ref="R22:T22"/>
    <mergeCell ref="U21:V22"/>
    <mergeCell ref="Z17:AA18"/>
    <mergeCell ref="W15:X15"/>
    <mergeCell ref="W16:X16"/>
    <mergeCell ref="R15:S15"/>
    <mergeCell ref="R16:S16"/>
    <mergeCell ref="S18:Y18"/>
    <mergeCell ref="K17:O17"/>
    <mergeCell ref="K18:O18"/>
    <mergeCell ref="S17:Y17"/>
    <mergeCell ref="W34:X35"/>
    <mergeCell ref="A11:B12"/>
    <mergeCell ref="A13:B14"/>
    <mergeCell ref="A17:B18"/>
    <mergeCell ref="A19:B20"/>
    <mergeCell ref="A21:B22"/>
    <mergeCell ref="A15:B16"/>
    <mergeCell ref="U14:V14"/>
    <mergeCell ref="W13:X14"/>
    <mergeCell ref="U12:V12"/>
    <mergeCell ref="W11:X12"/>
    <mergeCell ref="D21:E22"/>
    <mergeCell ref="D11:E12"/>
    <mergeCell ref="D13:E14"/>
    <mergeCell ref="D15:E16"/>
    <mergeCell ref="D17:E18"/>
    <mergeCell ref="D19:E20"/>
    <mergeCell ref="F11:G12"/>
    <mergeCell ref="H11:I12"/>
    <mergeCell ref="K11:L12"/>
    <mergeCell ref="M11:N12"/>
    <mergeCell ref="P11:Q11"/>
    <mergeCell ref="F16:G16"/>
    <mergeCell ref="K15:L15"/>
    <mergeCell ref="K16:L16"/>
    <mergeCell ref="F19:H19"/>
    <mergeCell ref="F15:G15"/>
    <mergeCell ref="Q19:S19"/>
    <mergeCell ref="AB11:AC12"/>
    <mergeCell ref="F13:G13"/>
    <mergeCell ref="F14:G14"/>
    <mergeCell ref="H13:I14"/>
    <mergeCell ref="K13:L13"/>
    <mergeCell ref="K14:L14"/>
    <mergeCell ref="M13:N14"/>
    <mergeCell ref="P13:Q13"/>
    <mergeCell ref="P14:Q14"/>
    <mergeCell ref="R13:S14"/>
    <mergeCell ref="R11:S12"/>
    <mergeCell ref="U11:V11"/>
    <mergeCell ref="AB19:AC20"/>
    <mergeCell ref="H15:I16"/>
    <mergeCell ref="T15:U16"/>
    <mergeCell ref="Y15:Z16"/>
    <mergeCell ref="H17:I18"/>
    <mergeCell ref="P17:Q18"/>
    <mergeCell ref="A26:B27"/>
    <mergeCell ref="A28:B29"/>
    <mergeCell ref="A30:B31"/>
    <mergeCell ref="A32:B33"/>
    <mergeCell ref="AE17:AN17"/>
    <mergeCell ref="AL18:AN18"/>
    <mergeCell ref="AL19:AN19"/>
    <mergeCell ref="AL20:AN20"/>
    <mergeCell ref="AL21:AN21"/>
    <mergeCell ref="Y25:Z25"/>
    <mergeCell ref="S24:AD24"/>
    <mergeCell ref="S25:T25"/>
    <mergeCell ref="U25:V25"/>
    <mergeCell ref="F20:H20"/>
    <mergeCell ref="I19:J20"/>
    <mergeCell ref="L19:M19"/>
    <mergeCell ref="L20:M20"/>
    <mergeCell ref="N19:O20"/>
    <mergeCell ref="F17:G17"/>
    <mergeCell ref="F18:G18"/>
    <mergeCell ref="AL22:AN22"/>
    <mergeCell ref="U32:V33"/>
    <mergeCell ref="W32:X33"/>
    <mergeCell ref="O25:P25"/>
    <mergeCell ref="A34:B35"/>
    <mergeCell ref="A53:E54"/>
    <mergeCell ref="A55:E56"/>
    <mergeCell ref="C36:J37"/>
    <mergeCell ref="AK13:AN13"/>
    <mergeCell ref="AK15:AN15"/>
    <mergeCell ref="AK16:AN16"/>
    <mergeCell ref="A61:A64"/>
    <mergeCell ref="I60:J60"/>
    <mergeCell ref="K60:L60"/>
    <mergeCell ref="M60:N60"/>
    <mergeCell ref="T60:U60"/>
    <mergeCell ref="V60:W60"/>
    <mergeCell ref="X60:Y60"/>
    <mergeCell ref="P60:R60"/>
    <mergeCell ref="T59:Y59"/>
    <mergeCell ref="AA60:AC60"/>
    <mergeCell ref="T64:U64"/>
    <mergeCell ref="V64:W64"/>
    <mergeCell ref="X64:Y64"/>
    <mergeCell ref="A41:B42"/>
    <mergeCell ref="C41:D42"/>
    <mergeCell ref="A36:B37"/>
    <mergeCell ref="A38:B39"/>
    <mergeCell ref="AA67:AC67"/>
    <mergeCell ref="M41:P42"/>
    <mergeCell ref="M40:P40"/>
    <mergeCell ref="L21:N21"/>
    <mergeCell ref="L22:N22"/>
    <mergeCell ref="Q53:R53"/>
    <mergeCell ref="W53:X53"/>
    <mergeCell ref="K26:L27"/>
    <mergeCell ref="M26:N27"/>
    <mergeCell ref="O26:P27"/>
    <mergeCell ref="M36:N37"/>
    <mergeCell ref="O36:P37"/>
    <mergeCell ref="M38:N39"/>
    <mergeCell ref="O38:P39"/>
    <mergeCell ref="S30:T31"/>
    <mergeCell ref="U30:V31"/>
    <mergeCell ref="W30:X31"/>
    <mergeCell ref="S32:T33"/>
    <mergeCell ref="W36:X37"/>
    <mergeCell ref="S38:T39"/>
    <mergeCell ref="U38:V39"/>
    <mergeCell ref="W38:X39"/>
    <mergeCell ref="M30:N31"/>
    <mergeCell ref="O34:P35"/>
    <mergeCell ref="P67:R67"/>
    <mergeCell ref="AA61:AC61"/>
    <mergeCell ref="AA62:AC62"/>
    <mergeCell ref="AA63:AC63"/>
    <mergeCell ref="AA64:AC64"/>
    <mergeCell ref="V67:W67"/>
    <mergeCell ref="X67:Y67"/>
    <mergeCell ref="K61:L61"/>
    <mergeCell ref="K62:L62"/>
    <mergeCell ref="K63:L63"/>
    <mergeCell ref="K64:L64"/>
    <mergeCell ref="K66:L66"/>
    <mergeCell ref="X63:Y63"/>
    <mergeCell ref="P61:R61"/>
    <mergeCell ref="P62:R62"/>
    <mergeCell ref="P63:R63"/>
    <mergeCell ref="P64:R64"/>
    <mergeCell ref="T63:U63"/>
    <mergeCell ref="V63:W63"/>
    <mergeCell ref="T66:U66"/>
    <mergeCell ref="V66:W66"/>
    <mergeCell ref="X66:Y66"/>
    <mergeCell ref="T67:U67"/>
    <mergeCell ref="P66:R66"/>
    <mergeCell ref="B66:H66"/>
    <mergeCell ref="B67:H67"/>
    <mergeCell ref="I67:J67"/>
    <mergeCell ref="K67:L67"/>
    <mergeCell ref="M67:N67"/>
    <mergeCell ref="A66:A67"/>
    <mergeCell ref="F21:H21"/>
    <mergeCell ref="F22:H22"/>
    <mergeCell ref="I21:J22"/>
    <mergeCell ref="I61:J61"/>
    <mergeCell ref="I62:J62"/>
    <mergeCell ref="I63:J63"/>
    <mergeCell ref="I64:J64"/>
    <mergeCell ref="I66:J66"/>
    <mergeCell ref="I59:N59"/>
    <mergeCell ref="J55:K56"/>
    <mergeCell ref="L55:M56"/>
    <mergeCell ref="N47:O48"/>
    <mergeCell ref="N49:O50"/>
    <mergeCell ref="N51:O52"/>
    <mergeCell ref="N53:O54"/>
    <mergeCell ref="N55:O56"/>
    <mergeCell ref="I40:K40"/>
    <mergeCell ref="A58:AN58"/>
    <mergeCell ref="AA66:AC66"/>
    <mergeCell ref="AK14:AN14"/>
    <mergeCell ref="AE60:AN60"/>
    <mergeCell ref="S53:V53"/>
    <mergeCell ref="Y53:AA53"/>
    <mergeCell ref="AD53:AE53"/>
    <mergeCell ref="B60:H60"/>
    <mergeCell ref="M61:N61"/>
    <mergeCell ref="M62:N62"/>
    <mergeCell ref="M63:N63"/>
    <mergeCell ref="M64:N64"/>
    <mergeCell ref="M66:N66"/>
    <mergeCell ref="T61:U61"/>
    <mergeCell ref="V61:W61"/>
    <mergeCell ref="X61:Y61"/>
    <mergeCell ref="T62:U62"/>
    <mergeCell ref="V62:W62"/>
    <mergeCell ref="X62:Y62"/>
    <mergeCell ref="AE61:AN62"/>
    <mergeCell ref="AE64:AN64"/>
    <mergeCell ref="B61:H61"/>
    <mergeCell ref="B62:H62"/>
    <mergeCell ref="B63:H63"/>
    <mergeCell ref="B64:H64"/>
    <mergeCell ref="AE11:AN11"/>
    <mergeCell ref="AE12:AN12"/>
    <mergeCell ref="AQ4:AT5"/>
    <mergeCell ref="AU4:AW5"/>
    <mergeCell ref="AX4:BA5"/>
    <mergeCell ref="BB4:BD5"/>
    <mergeCell ref="BE4:BH5"/>
    <mergeCell ref="Y6:AH6"/>
    <mergeCell ref="BD7:BJ7"/>
    <mergeCell ref="BD10:BJ10"/>
    <mergeCell ref="AP8:BC8"/>
    <mergeCell ref="AP9:BC9"/>
    <mergeCell ref="AP10:BC10"/>
    <mergeCell ref="AC8:AG8"/>
    <mergeCell ref="A5:K7"/>
    <mergeCell ref="AK6:AN6"/>
    <mergeCell ref="G9:AL9"/>
    <mergeCell ref="AG3:AN3"/>
    <mergeCell ref="F3:M3"/>
    <mergeCell ref="N7:U7"/>
    <mergeCell ref="Z7:AE7"/>
    <mergeCell ref="AK7:AN7"/>
    <mergeCell ref="Y5:AH5"/>
    <mergeCell ref="AL5:AN5"/>
    <mergeCell ref="G8:K8"/>
    <mergeCell ref="Q8:V8"/>
  </mergeCells>
  <conditionalFormatting sqref="B61:H64 B66:H67">
    <cfRule type="notContainsText" dxfId="5" priority="6" operator="notContains" text="Aucune">
      <formula>ISERROR(SEARCH("Aucune",B61))</formula>
    </cfRule>
  </conditionalFormatting>
  <conditionalFormatting sqref="C26:J29">
    <cfRule type="notContainsText" dxfId="4" priority="5" operator="notContains" text="Aucun">
      <formula>ISERROR(SEARCH("Aucun",C26))</formula>
    </cfRule>
  </conditionalFormatting>
  <conditionalFormatting sqref="C30:J31">
    <cfRule type="notContainsText" dxfId="3" priority="4" operator="notContains" text="Pas d'anneau">
      <formula>ISERROR(SEARCH("Pas d'anneau",C30))</formula>
    </cfRule>
  </conditionalFormatting>
  <conditionalFormatting sqref="C32:J33">
    <cfRule type="notContainsText" dxfId="2" priority="3" operator="notContains" text="Pas de bracelet">
      <formula>ISERROR(SEARCH("Pas de bracelet",C32))</formula>
    </cfRule>
  </conditionalFormatting>
  <conditionalFormatting sqref="C34:J35">
    <cfRule type="notContainsText" dxfId="1" priority="2" operator="notContains" text="Pas de cape">
      <formula>ISERROR(SEARCH("Pas de cape",C34))</formula>
    </cfRule>
  </conditionalFormatting>
  <conditionalFormatting sqref="C36:J39">
    <cfRule type="notContainsText" dxfId="0" priority="1" operator="notContains" text="Aucun">
      <formula>ISERROR(SEARCH("Aucun",C36))</formula>
    </cfRule>
  </conditionalFormatting>
  <dataValidations count="1">
    <dataValidation type="list" allowBlank="1" showInputMessage="1" showErrorMessage="1" sqref="Y6:AH6">
      <formula1>"Homme,Femme"</formula1>
    </dataValidation>
  </dataValidations>
  <printOptions horizontalCentered="1"/>
  <pageMargins left="0" right="0" top="0" bottom="0" header="0.31496062992125984" footer="0.31496062992125984"/>
  <pageSetup paperSize="9" scale="68" fitToWidth="2" orientation="portrait" r:id="rId1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>
          <x14:formula1>
            <xm:f>Feuil2!$E$2:$E$10</xm:f>
          </x14:formula1>
          <xm:sqref>N5:V5</xm:sqref>
        </x14:dataValidation>
        <x14:dataValidation type="list" allowBlank="1" showInputMessage="1" showErrorMessage="1">
          <x14:formula1>
            <xm:f>Feuil2!$F$2:$F$8</xm:f>
          </x14:formula1>
          <xm:sqref>N6:V6</xm:sqref>
        </x14:dataValidation>
        <x14:dataValidation type="list" allowBlank="1" showInputMessage="1" showErrorMessage="1" error="CHOISIR DANS LE MENU DEROULANT">
          <x14:formula1>
            <xm:f>Feuil2!$S$2:$S$15</xm:f>
          </x14:formula1>
          <xm:sqref>C26:J27</xm:sqref>
        </x14:dataValidation>
        <x14:dataValidation type="list" allowBlank="1" showInputMessage="1" showErrorMessage="1" error="CHOISIR DANS LE MENU DEROULANT">
          <x14:formula1>
            <xm:f>Feuil2!$AE$2:$AE$7</xm:f>
          </x14:formula1>
          <xm:sqref>C30:J31</xm:sqref>
        </x14:dataValidation>
        <x14:dataValidation type="list" allowBlank="1" showInputMessage="1" showErrorMessage="1" error="CHOISIR DANS LE MENU DEROULANT">
          <x14:formula1>
            <xm:f>Feuil2!$AB$2:$AB$7</xm:f>
          </x14:formula1>
          <xm:sqref>C32:J33</xm:sqref>
        </x14:dataValidation>
        <x14:dataValidation type="list" allowBlank="1" showInputMessage="1" showErrorMessage="1" error="CHOISIR DANS LE MENU DEROULANT">
          <x14:formula1>
            <xm:f>Feuil2!$AH$2:$AH$7</xm:f>
          </x14:formula1>
          <xm:sqref>C34:J35</xm:sqref>
        </x14:dataValidation>
        <x14:dataValidation type="list" allowBlank="1" showInputMessage="1" showErrorMessage="1" error="CHOISIR DANS LE MENU DEROULANT">
          <x14:formula1>
            <xm:f>Feuil2!$X$2:$X$9</xm:f>
          </x14:formula1>
          <xm:sqref>C28:J29</xm:sqref>
        </x14:dataValidation>
        <x14:dataValidation type="list" allowBlank="1" showInputMessage="1" showErrorMessage="1" error="CHOISIR DANS LE MENU DEROULANT">
          <x14:formula1>
            <xm:f>Feuil2!$AK$2:$AK$12</xm:f>
          </x14:formula1>
          <xm:sqref>C36:J39</xm:sqref>
        </x14:dataValidation>
        <x14:dataValidation type="list" allowBlank="1" showInputMessage="1" showErrorMessage="1" error="CHOISIR DANS LE MENU DEROULANT">
          <x14:formula1>
            <xm:f>Feuil2!$CC$24:$CC$84</xm:f>
          </x14:formula1>
          <xm:sqref>B63:H64</xm:sqref>
        </x14:dataValidation>
        <x14:dataValidation type="list" allowBlank="1" showInputMessage="1" showErrorMessage="1" error="CHOISIR DANS LE MENU DEROULANT">
          <x14:formula1>
            <xm:f>Feuil2!$CS$2:$CS$9</xm:f>
          </x14:formula1>
          <xm:sqref>G8:K8</xm:sqref>
        </x14:dataValidation>
        <x14:dataValidation type="list" allowBlank="1" showInputMessage="1" showErrorMessage="1" error="CHOISIR DANS LE MENU DEROULANT">
          <x14:formula1>
            <xm:f>Feuil2!$CT$2:$CT$10</xm:f>
          </x14:formula1>
          <xm:sqref>Q8:V8</xm:sqref>
        </x14:dataValidation>
        <x14:dataValidation type="list" allowBlank="1" showInputMessage="1" showErrorMessage="1" error="CHOISIR DANS LE MENU DEROULANT">
          <x14:formula1>
            <xm:f>Feuil2!$CR$2:$CR$12</xm:f>
          </x14:formula1>
          <xm:sqref>AC8:AG8</xm:sqref>
        </x14:dataValidation>
        <x14:dataValidation type="list" allowBlank="1" showInputMessage="1" showErrorMessage="1" error="CHOISIR DANS LE MENU DEROULANT">
          <x14:formula1>
            <xm:f>Feuil2!$CW$2:$CW$42</xm:f>
          </x14:formula1>
          <xm:sqref>N7</xm:sqref>
        </x14:dataValidation>
        <x14:dataValidation type="list" allowBlank="1" showInputMessage="1" showErrorMessage="1" error="CHOISIR DANS LE MENU DEROULANT">
          <x14:formula1>
            <xm:f>Feuil2!BZ$24:BZ$43</xm:f>
          </x14:formula1>
          <xm:sqref>B61:H62</xm:sqref>
        </x14:dataValidation>
        <x14:dataValidation type="list" allowBlank="1" showInputMessage="1" showErrorMessage="1" error="CHOISIR DANS LE MENU DEROULANT">
          <x14:formula1>
            <xm:f>Feuil2!BT$24:BT$57</xm:f>
          </x14:formula1>
          <xm:sqref>B66:H67</xm:sqref>
        </x14:dataValidation>
        <x14:dataValidation type="list" allowBlank="1" showInputMessage="1" showErrorMessage="1" error="CHOISIR DANS LE MENU DEROULANT">
          <x14:formula1>
            <xm:f>Feuil2!CQ$16:CQ$35</xm:f>
          </x14:formula1>
          <xm:sqref>Y7</xm:sqref>
        </x14:dataValidation>
        <x14:dataValidation type="list" allowBlank="1" showInputMessage="1" showErrorMessage="1" error="CHOISIR DANS LE MENU DEROULANT">
          <x14:formula1>
            <xm:f>Feuil2!CP$16:CP$35</xm:f>
          </x14:formula1>
          <xm:sqref>Z7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322"/>
  <sheetViews>
    <sheetView zoomScaleNormal="100" workbookViewId="0"/>
  </sheetViews>
  <sheetFormatPr baseColWidth="10" defaultRowHeight="14.4" x14ac:dyDescent="0.3"/>
  <cols>
    <col min="2" max="2" width="4.77734375" style="2" customWidth="1"/>
    <col min="24" max="24" width="16.44140625" customWidth="1"/>
    <col min="25" max="58" width="4.5546875" customWidth="1"/>
    <col min="59" max="59" width="11.44140625" customWidth="1"/>
    <col min="60" max="64" width="4.5546875" customWidth="1"/>
  </cols>
  <sheetData>
    <row r="1" spans="1:101" x14ac:dyDescent="0.3">
      <c r="A1" t="s">
        <v>3</v>
      </c>
      <c r="B1" s="2" t="s">
        <v>373</v>
      </c>
      <c r="C1" t="s">
        <v>374</v>
      </c>
      <c r="E1" t="s">
        <v>3</v>
      </c>
      <c r="F1" t="s">
        <v>32</v>
      </c>
      <c r="S1" t="s">
        <v>48</v>
      </c>
      <c r="T1" t="s">
        <v>574</v>
      </c>
      <c r="U1" t="s">
        <v>423</v>
      </c>
      <c r="V1" t="s">
        <v>407</v>
      </c>
      <c r="X1" t="s">
        <v>49</v>
      </c>
      <c r="Y1" t="s">
        <v>423</v>
      </c>
      <c r="Z1" t="s">
        <v>55</v>
      </c>
      <c r="AB1" t="s">
        <v>51</v>
      </c>
      <c r="AC1" t="s">
        <v>55</v>
      </c>
      <c r="AE1" t="s">
        <v>50</v>
      </c>
      <c r="AF1" t="s">
        <v>55</v>
      </c>
      <c r="AH1" t="s">
        <v>52</v>
      </c>
      <c r="AI1" t="s">
        <v>55</v>
      </c>
      <c r="AK1" t="s">
        <v>424</v>
      </c>
      <c r="AL1" t="s">
        <v>55</v>
      </c>
      <c r="AW1" t="s">
        <v>3</v>
      </c>
      <c r="AX1" t="s">
        <v>396</v>
      </c>
      <c r="AY1" t="s">
        <v>373</v>
      </c>
      <c r="AZ1" t="s">
        <v>374</v>
      </c>
      <c r="BV1" t="s">
        <v>59</v>
      </c>
      <c r="BW1" t="s">
        <v>60</v>
      </c>
      <c r="BX1" t="s">
        <v>283</v>
      </c>
      <c r="BY1" t="s">
        <v>284</v>
      </c>
      <c r="BZ1" t="s">
        <v>285</v>
      </c>
      <c r="CA1" t="s">
        <v>301</v>
      </c>
      <c r="CB1" t="s">
        <v>62</v>
      </c>
      <c r="CC1" t="s">
        <v>302</v>
      </c>
      <c r="CF1" t="s">
        <v>32</v>
      </c>
      <c r="CG1" s="1" t="s">
        <v>33</v>
      </c>
      <c r="CH1" s="1" t="s">
        <v>34</v>
      </c>
      <c r="CI1" s="1" t="s">
        <v>35</v>
      </c>
      <c r="CJ1" s="1" t="s">
        <v>36</v>
      </c>
      <c r="CK1" s="1"/>
      <c r="CN1" t="s">
        <v>576</v>
      </c>
      <c r="CO1" t="s">
        <v>575</v>
      </c>
      <c r="CR1" t="s">
        <v>597</v>
      </c>
      <c r="CS1" t="s">
        <v>601</v>
      </c>
      <c r="CT1" t="s">
        <v>610</v>
      </c>
      <c r="CW1" t="s">
        <v>655</v>
      </c>
    </row>
    <row r="2" spans="1:101" x14ac:dyDescent="0.3">
      <c r="A2" t="s">
        <v>125</v>
      </c>
      <c r="B2" s="2">
        <v>1</v>
      </c>
      <c r="C2" t="s">
        <v>245</v>
      </c>
      <c r="E2" t="s">
        <v>125</v>
      </c>
      <c r="F2" t="s">
        <v>134</v>
      </c>
      <c r="G2" t="s">
        <v>373</v>
      </c>
      <c r="H2" t="s">
        <v>125</v>
      </c>
      <c r="I2" t="s">
        <v>126</v>
      </c>
      <c r="J2" t="s">
        <v>127</v>
      </c>
      <c r="K2" t="s">
        <v>128</v>
      </c>
      <c r="L2" t="s">
        <v>129</v>
      </c>
      <c r="M2" t="s">
        <v>130</v>
      </c>
      <c r="N2" t="s">
        <v>570</v>
      </c>
      <c r="O2" t="s">
        <v>132</v>
      </c>
      <c r="P2" t="s">
        <v>133</v>
      </c>
      <c r="S2" t="s">
        <v>303</v>
      </c>
      <c r="U2" s="2">
        <v>0</v>
      </c>
      <c r="V2">
        <v>0</v>
      </c>
      <c r="X2" t="s">
        <v>372</v>
      </c>
      <c r="Y2">
        <v>0</v>
      </c>
      <c r="Z2">
        <v>0</v>
      </c>
      <c r="AB2" t="s">
        <v>425</v>
      </c>
      <c r="AC2">
        <v>0</v>
      </c>
      <c r="AE2" t="s">
        <v>426</v>
      </c>
      <c r="AF2">
        <v>0</v>
      </c>
      <c r="AH2" t="s">
        <v>427</v>
      </c>
      <c r="AI2">
        <v>0</v>
      </c>
      <c r="AK2" t="s">
        <v>372</v>
      </c>
      <c r="AL2">
        <v>0</v>
      </c>
      <c r="AW2" t="s">
        <v>125</v>
      </c>
      <c r="AX2">
        <v>1</v>
      </c>
      <c r="AY2">
        <v>1</v>
      </c>
      <c r="AZ2" t="s">
        <v>245</v>
      </c>
      <c r="BU2">
        <v>1</v>
      </c>
      <c r="BV2">
        <v>30</v>
      </c>
      <c r="BW2">
        <v>25</v>
      </c>
      <c r="BX2">
        <v>20</v>
      </c>
      <c r="BY2">
        <v>15</v>
      </c>
      <c r="BZ2">
        <v>10</v>
      </c>
      <c r="CA2">
        <v>10</v>
      </c>
      <c r="CB2">
        <v>85</v>
      </c>
      <c r="CF2" t="s">
        <v>134</v>
      </c>
      <c r="CG2" s="1" t="s">
        <v>362</v>
      </c>
      <c r="CH2" s="1" t="s">
        <v>362</v>
      </c>
      <c r="CI2" s="4" t="s">
        <v>303</v>
      </c>
      <c r="CJ2" s="4" t="s">
        <v>366</v>
      </c>
      <c r="CN2" t="s">
        <v>303</v>
      </c>
      <c r="CO2">
        <v>12</v>
      </c>
      <c r="CR2" t="s">
        <v>598</v>
      </c>
      <c r="CS2" t="s">
        <v>602</v>
      </c>
      <c r="CT2" t="s">
        <v>611</v>
      </c>
      <c r="CW2" t="s">
        <v>372</v>
      </c>
    </row>
    <row r="3" spans="1:101" x14ac:dyDescent="0.3">
      <c r="A3" t="s">
        <v>125</v>
      </c>
      <c r="B3" s="2">
        <v>2</v>
      </c>
      <c r="C3" t="s">
        <v>246</v>
      </c>
      <c r="E3" t="s">
        <v>126</v>
      </c>
      <c r="F3" t="s">
        <v>135</v>
      </c>
      <c r="G3">
        <v>1</v>
      </c>
      <c r="H3" t="s">
        <v>245</v>
      </c>
      <c r="I3" t="s">
        <v>260</v>
      </c>
      <c r="J3" t="s">
        <v>141</v>
      </c>
      <c r="K3" t="s">
        <v>155</v>
      </c>
      <c r="L3" t="s">
        <v>170</v>
      </c>
      <c r="M3" t="s">
        <v>185</v>
      </c>
      <c r="N3" t="s">
        <v>200</v>
      </c>
      <c r="O3" t="s">
        <v>215</v>
      </c>
      <c r="P3" t="s">
        <v>230</v>
      </c>
      <c r="S3" t="s">
        <v>428</v>
      </c>
      <c r="T3" t="s">
        <v>429</v>
      </c>
      <c r="U3" s="10">
        <v>0</v>
      </c>
      <c r="V3">
        <v>-1</v>
      </c>
      <c r="X3" t="s">
        <v>404</v>
      </c>
      <c r="Y3">
        <v>0</v>
      </c>
      <c r="Z3">
        <v>-1</v>
      </c>
      <c r="AB3" t="s">
        <v>408</v>
      </c>
      <c r="AC3">
        <v>-1</v>
      </c>
      <c r="AE3" t="s">
        <v>413</v>
      </c>
      <c r="AF3">
        <v>-1</v>
      </c>
      <c r="AH3" t="s">
        <v>418</v>
      </c>
      <c r="AI3">
        <v>-1</v>
      </c>
      <c r="AK3" t="s">
        <v>435</v>
      </c>
      <c r="AL3">
        <v>-1</v>
      </c>
      <c r="AW3" t="s">
        <v>125</v>
      </c>
      <c r="AX3">
        <v>2</v>
      </c>
      <c r="AY3">
        <v>2</v>
      </c>
      <c r="AZ3" t="s">
        <v>246</v>
      </c>
      <c r="BG3" s="8"/>
      <c r="BH3" s="8"/>
      <c r="BI3" s="8"/>
      <c r="BJ3" s="8"/>
      <c r="BK3" s="8"/>
      <c r="BL3" s="8"/>
      <c r="BM3" s="8" t="s">
        <v>101</v>
      </c>
      <c r="BN3" s="8"/>
      <c r="BO3" s="8"/>
      <c r="BU3">
        <v>2</v>
      </c>
      <c r="BV3">
        <v>35</v>
      </c>
      <c r="BW3">
        <v>29</v>
      </c>
      <c r="BX3">
        <v>25</v>
      </c>
      <c r="BY3">
        <v>21</v>
      </c>
      <c r="BZ3">
        <v>15</v>
      </c>
      <c r="CA3">
        <v>10</v>
      </c>
      <c r="CB3">
        <v>86</v>
      </c>
      <c r="CF3" t="s">
        <v>135</v>
      </c>
      <c r="CG3" t="s">
        <v>363</v>
      </c>
      <c r="CH3" t="s">
        <v>364</v>
      </c>
      <c r="CI3" t="s">
        <v>365</v>
      </c>
      <c r="CJ3" t="s">
        <v>368</v>
      </c>
      <c r="CN3" t="s">
        <v>428</v>
      </c>
      <c r="CO3">
        <v>12</v>
      </c>
      <c r="CR3" t="s">
        <v>619</v>
      </c>
      <c r="CS3" t="s">
        <v>603</v>
      </c>
      <c r="CT3" t="s">
        <v>612</v>
      </c>
      <c r="CW3" t="s">
        <v>656</v>
      </c>
    </row>
    <row r="4" spans="1:101" x14ac:dyDescent="0.3">
      <c r="A4" t="s">
        <v>125</v>
      </c>
      <c r="B4" s="2">
        <v>3</v>
      </c>
      <c r="C4" t="s">
        <v>247</v>
      </c>
      <c r="E4" t="s">
        <v>127</v>
      </c>
      <c r="F4" t="s">
        <v>136</v>
      </c>
      <c r="G4">
        <v>2</v>
      </c>
      <c r="H4" t="s">
        <v>246</v>
      </c>
      <c r="I4" t="s">
        <v>261</v>
      </c>
      <c r="J4" t="s">
        <v>124</v>
      </c>
      <c r="K4" t="s">
        <v>156</v>
      </c>
      <c r="L4" t="s">
        <v>171</v>
      </c>
      <c r="M4" t="s">
        <v>186</v>
      </c>
      <c r="N4" t="s">
        <v>201</v>
      </c>
      <c r="O4" t="s">
        <v>216</v>
      </c>
      <c r="P4" t="s">
        <v>231</v>
      </c>
      <c r="S4" t="s">
        <v>304</v>
      </c>
      <c r="T4" t="s">
        <v>312</v>
      </c>
      <c r="U4" s="2">
        <v>0</v>
      </c>
      <c r="V4">
        <v>-2</v>
      </c>
      <c r="X4" t="s">
        <v>405</v>
      </c>
      <c r="Y4">
        <v>0</v>
      </c>
      <c r="Z4">
        <v>-1</v>
      </c>
      <c r="AB4" t="s">
        <v>409</v>
      </c>
      <c r="AC4">
        <v>-2</v>
      </c>
      <c r="AE4" t="s">
        <v>414</v>
      </c>
      <c r="AF4">
        <v>-2</v>
      </c>
      <c r="AH4" t="s">
        <v>419</v>
      </c>
      <c r="AI4">
        <v>-2</v>
      </c>
      <c r="AK4" t="s">
        <v>436</v>
      </c>
      <c r="AL4">
        <v>-2</v>
      </c>
      <c r="AW4" t="s">
        <v>125</v>
      </c>
      <c r="AX4">
        <v>3</v>
      </c>
      <c r="AY4">
        <v>3</v>
      </c>
      <c r="AZ4" t="s">
        <v>247</v>
      </c>
      <c r="BG4" s="8"/>
      <c r="BH4" s="8"/>
      <c r="BI4" s="8"/>
      <c r="BJ4" s="8"/>
      <c r="BK4" s="8"/>
      <c r="BL4" s="8"/>
      <c r="BM4" s="8">
        <f>+Feuil1!$AL$5</f>
        <v>1</v>
      </c>
      <c r="BN4" s="8"/>
      <c r="BO4" s="8"/>
      <c r="BU4">
        <v>3</v>
      </c>
      <c r="BV4">
        <v>40</v>
      </c>
      <c r="BW4">
        <v>33</v>
      </c>
      <c r="BX4">
        <v>30</v>
      </c>
      <c r="BY4">
        <v>27</v>
      </c>
      <c r="BZ4">
        <v>20</v>
      </c>
      <c r="CA4">
        <v>15</v>
      </c>
      <c r="CB4">
        <v>87</v>
      </c>
      <c r="CF4" t="s">
        <v>136</v>
      </c>
      <c r="CG4" t="s">
        <v>363</v>
      </c>
      <c r="CH4" t="s">
        <v>369</v>
      </c>
      <c r="CI4" t="s">
        <v>466</v>
      </c>
      <c r="CJ4" s="4" t="s">
        <v>366</v>
      </c>
      <c r="CN4" t="s">
        <v>304</v>
      </c>
      <c r="CO4">
        <v>10</v>
      </c>
      <c r="CR4" t="s">
        <v>620</v>
      </c>
      <c r="CS4" t="s">
        <v>604</v>
      </c>
      <c r="CT4" t="s">
        <v>613</v>
      </c>
      <c r="CW4" t="s">
        <v>657</v>
      </c>
    </row>
    <row r="5" spans="1:101" x14ac:dyDescent="0.3">
      <c r="A5" t="s">
        <v>125</v>
      </c>
      <c r="B5" s="2">
        <v>4</v>
      </c>
      <c r="C5" t="s">
        <v>248</v>
      </c>
      <c r="E5" t="s">
        <v>128</v>
      </c>
      <c r="F5" t="s">
        <v>137</v>
      </c>
      <c r="G5">
        <v>3</v>
      </c>
      <c r="H5" t="s">
        <v>247</v>
      </c>
      <c r="I5" t="s">
        <v>262</v>
      </c>
      <c r="J5" t="s">
        <v>142</v>
      </c>
      <c r="K5" t="s">
        <v>157</v>
      </c>
      <c r="L5" t="s">
        <v>172</v>
      </c>
      <c r="M5" t="s">
        <v>187</v>
      </c>
      <c r="N5" t="s">
        <v>202</v>
      </c>
      <c r="O5" t="s">
        <v>217</v>
      </c>
      <c r="P5" t="s">
        <v>232</v>
      </c>
      <c r="S5" t="s">
        <v>305</v>
      </c>
      <c r="T5" t="s">
        <v>312</v>
      </c>
      <c r="U5" s="2">
        <v>0</v>
      </c>
      <c r="V5">
        <v>-3</v>
      </c>
      <c r="X5" t="s">
        <v>406</v>
      </c>
      <c r="Y5">
        <v>0</v>
      </c>
      <c r="Z5">
        <v>-1</v>
      </c>
      <c r="AB5" t="s">
        <v>410</v>
      </c>
      <c r="AC5">
        <v>-3</v>
      </c>
      <c r="AE5" t="s">
        <v>415</v>
      </c>
      <c r="AF5">
        <v>-3</v>
      </c>
      <c r="AH5" t="s">
        <v>420</v>
      </c>
      <c r="AI5">
        <v>-3</v>
      </c>
      <c r="AK5" t="s">
        <v>437</v>
      </c>
      <c r="AL5">
        <v>-3</v>
      </c>
      <c r="AW5" t="s">
        <v>125</v>
      </c>
      <c r="AX5">
        <v>4</v>
      </c>
      <c r="AY5">
        <v>4</v>
      </c>
      <c r="AZ5" t="s">
        <v>248</v>
      </c>
      <c r="BG5" s="8"/>
      <c r="BH5" s="8"/>
      <c r="BI5" s="8"/>
      <c r="BJ5" s="8"/>
      <c r="BK5" s="8"/>
      <c r="BL5" s="8"/>
      <c r="BM5" s="8"/>
      <c r="BN5" s="8"/>
      <c r="BO5" s="8"/>
      <c r="BU5">
        <v>4</v>
      </c>
      <c r="BV5">
        <v>45</v>
      </c>
      <c r="BW5">
        <v>37</v>
      </c>
      <c r="BX5">
        <v>35</v>
      </c>
      <c r="BY5">
        <v>33</v>
      </c>
      <c r="BZ5">
        <v>25</v>
      </c>
      <c r="CA5">
        <v>15</v>
      </c>
      <c r="CB5">
        <v>88</v>
      </c>
      <c r="CC5">
        <v>20</v>
      </c>
      <c r="CF5" t="s">
        <v>137</v>
      </c>
      <c r="CG5" t="s">
        <v>363</v>
      </c>
      <c r="CH5" t="s">
        <v>364</v>
      </c>
      <c r="CI5" t="s">
        <v>367</v>
      </c>
      <c r="CJ5" t="s">
        <v>368</v>
      </c>
      <c r="CN5" t="s">
        <v>305</v>
      </c>
      <c r="CO5">
        <v>9</v>
      </c>
      <c r="CR5" t="s">
        <v>623</v>
      </c>
      <c r="CS5" t="s">
        <v>605</v>
      </c>
      <c r="CT5" t="s">
        <v>614</v>
      </c>
      <c r="CW5" t="s">
        <v>658</v>
      </c>
    </row>
    <row r="6" spans="1:101" x14ac:dyDescent="0.3">
      <c r="A6" t="s">
        <v>125</v>
      </c>
      <c r="B6" s="2">
        <v>5</v>
      </c>
      <c r="C6" t="s">
        <v>249</v>
      </c>
      <c r="E6" t="s">
        <v>129</v>
      </c>
      <c r="F6" t="s">
        <v>138</v>
      </c>
      <c r="G6">
        <v>4</v>
      </c>
      <c r="H6" t="s">
        <v>248</v>
      </c>
      <c r="I6" t="s">
        <v>263</v>
      </c>
      <c r="J6" t="s">
        <v>143</v>
      </c>
      <c r="K6" t="s">
        <v>158</v>
      </c>
      <c r="L6" t="s">
        <v>173</v>
      </c>
      <c r="M6" t="s">
        <v>188</v>
      </c>
      <c r="N6" t="s">
        <v>203</v>
      </c>
      <c r="O6" t="s">
        <v>218</v>
      </c>
      <c r="P6" t="s">
        <v>233</v>
      </c>
      <c r="S6" t="s">
        <v>306</v>
      </c>
      <c r="T6" t="s">
        <v>312</v>
      </c>
      <c r="U6" s="2">
        <v>0</v>
      </c>
      <c r="V6">
        <v>-4</v>
      </c>
      <c r="X6" t="s">
        <v>445</v>
      </c>
      <c r="Y6">
        <v>1</v>
      </c>
      <c r="Z6">
        <v>-2</v>
      </c>
      <c r="AB6" t="s">
        <v>411</v>
      </c>
      <c r="AC6">
        <v>-4</v>
      </c>
      <c r="AE6" t="s">
        <v>416</v>
      </c>
      <c r="AF6">
        <v>-4</v>
      </c>
      <c r="AH6" t="s">
        <v>421</v>
      </c>
      <c r="AI6">
        <v>-4</v>
      </c>
      <c r="AK6" t="s">
        <v>438</v>
      </c>
      <c r="AL6">
        <v>-4</v>
      </c>
      <c r="AW6" t="s">
        <v>125</v>
      </c>
      <c r="AX6">
        <v>5</v>
      </c>
      <c r="AY6">
        <v>5</v>
      </c>
      <c r="AZ6" t="s">
        <v>249</v>
      </c>
      <c r="BG6" s="8" t="s">
        <v>125</v>
      </c>
      <c r="BH6" s="8" t="s">
        <v>126</v>
      </c>
      <c r="BI6" s="8" t="s">
        <v>127</v>
      </c>
      <c r="BJ6" s="8" t="s">
        <v>128</v>
      </c>
      <c r="BK6" s="8" t="s">
        <v>129</v>
      </c>
      <c r="BL6" s="8" t="s">
        <v>130</v>
      </c>
      <c r="BM6" s="8" t="s">
        <v>131</v>
      </c>
      <c r="BN6" s="8" t="s">
        <v>132</v>
      </c>
      <c r="BO6" s="8" t="s">
        <v>133</v>
      </c>
      <c r="BU6">
        <v>5</v>
      </c>
      <c r="BV6">
        <v>50</v>
      </c>
      <c r="BW6">
        <v>42</v>
      </c>
      <c r="BX6">
        <v>40</v>
      </c>
      <c r="BY6">
        <v>40</v>
      </c>
      <c r="BZ6">
        <v>31</v>
      </c>
      <c r="CA6">
        <v>20</v>
      </c>
      <c r="CB6">
        <v>90</v>
      </c>
      <c r="CC6">
        <v>25</v>
      </c>
      <c r="CF6" t="s">
        <v>138</v>
      </c>
      <c r="CG6" t="s">
        <v>363</v>
      </c>
      <c r="CH6" t="s">
        <v>370</v>
      </c>
      <c r="CI6" t="s">
        <v>466</v>
      </c>
      <c r="CJ6" s="4" t="s">
        <v>366</v>
      </c>
      <c r="CN6" t="s">
        <v>306</v>
      </c>
      <c r="CO6">
        <v>9</v>
      </c>
      <c r="CR6" t="s">
        <v>624</v>
      </c>
      <c r="CS6" t="s">
        <v>606</v>
      </c>
      <c r="CT6" t="s">
        <v>600</v>
      </c>
      <c r="CW6" t="s">
        <v>659</v>
      </c>
    </row>
    <row r="7" spans="1:101" x14ac:dyDescent="0.3">
      <c r="A7" t="s">
        <v>125</v>
      </c>
      <c r="B7" s="2">
        <v>6</v>
      </c>
      <c r="C7" t="s">
        <v>250</v>
      </c>
      <c r="E7" t="s">
        <v>130</v>
      </c>
      <c r="F7" t="s">
        <v>139</v>
      </c>
      <c r="G7">
        <v>5</v>
      </c>
      <c r="H7" t="s">
        <v>249</v>
      </c>
      <c r="I7" t="s">
        <v>264</v>
      </c>
      <c r="J7" t="s">
        <v>144</v>
      </c>
      <c r="K7" t="s">
        <v>159</v>
      </c>
      <c r="L7" t="s">
        <v>174</v>
      </c>
      <c r="M7" t="s">
        <v>189</v>
      </c>
      <c r="N7" t="s">
        <v>204</v>
      </c>
      <c r="O7" t="s">
        <v>219</v>
      </c>
      <c r="P7" t="s">
        <v>234</v>
      </c>
      <c r="S7" t="s">
        <v>307</v>
      </c>
      <c r="T7" t="s">
        <v>311</v>
      </c>
      <c r="U7" s="2">
        <v>0</v>
      </c>
      <c r="V7">
        <v>-5</v>
      </c>
      <c r="X7" t="s">
        <v>446</v>
      </c>
      <c r="Y7">
        <v>1</v>
      </c>
      <c r="Z7">
        <v>-3</v>
      </c>
      <c r="AB7" t="s">
        <v>412</v>
      </c>
      <c r="AC7">
        <v>-5</v>
      </c>
      <c r="AE7" t="s">
        <v>417</v>
      </c>
      <c r="AF7">
        <v>-5</v>
      </c>
      <c r="AH7" t="s">
        <v>422</v>
      </c>
      <c r="AI7">
        <v>-5</v>
      </c>
      <c r="AK7" t="s">
        <v>439</v>
      </c>
      <c r="AL7">
        <v>-5</v>
      </c>
      <c r="AW7" t="s">
        <v>125</v>
      </c>
      <c r="AX7">
        <v>6</v>
      </c>
      <c r="AY7">
        <v>6</v>
      </c>
      <c r="AZ7" t="s">
        <v>250</v>
      </c>
      <c r="BG7" s="8">
        <v>0</v>
      </c>
      <c r="BH7" s="8">
        <v>15</v>
      </c>
      <c r="BI7" s="8">
        <v>29</v>
      </c>
      <c r="BJ7" s="8">
        <v>44</v>
      </c>
      <c r="BK7" s="8">
        <v>59</v>
      </c>
      <c r="BL7" s="8">
        <v>74</v>
      </c>
      <c r="BM7" s="8">
        <v>89</v>
      </c>
      <c r="BN7" s="8">
        <v>104</v>
      </c>
      <c r="BO7" s="8">
        <v>119</v>
      </c>
      <c r="BU7">
        <v>6</v>
      </c>
      <c r="BV7">
        <v>55</v>
      </c>
      <c r="BW7">
        <v>47</v>
      </c>
      <c r="BX7">
        <v>45</v>
      </c>
      <c r="BY7">
        <v>47</v>
      </c>
      <c r="BZ7">
        <v>37</v>
      </c>
      <c r="CA7">
        <v>20</v>
      </c>
      <c r="CB7">
        <v>92</v>
      </c>
      <c r="CC7">
        <v>30</v>
      </c>
      <c r="CF7" t="s">
        <v>139</v>
      </c>
      <c r="CG7" t="s">
        <v>363</v>
      </c>
      <c r="CH7" t="s">
        <v>370</v>
      </c>
      <c r="CI7" t="s">
        <v>466</v>
      </c>
      <c r="CJ7" s="4" t="s">
        <v>366</v>
      </c>
      <c r="CN7" t="s">
        <v>307</v>
      </c>
      <c r="CO7">
        <v>9</v>
      </c>
      <c r="CR7" t="s">
        <v>621</v>
      </c>
      <c r="CS7" t="s">
        <v>607</v>
      </c>
      <c r="CT7" t="s">
        <v>615</v>
      </c>
      <c r="CW7" t="s">
        <v>660</v>
      </c>
    </row>
    <row r="8" spans="1:101" x14ac:dyDescent="0.3">
      <c r="A8" t="s">
        <v>125</v>
      </c>
      <c r="B8" s="2">
        <v>7</v>
      </c>
      <c r="C8" t="s">
        <v>251</v>
      </c>
      <c r="E8" t="s">
        <v>570</v>
      </c>
      <c r="F8" t="s">
        <v>140</v>
      </c>
      <c r="G8">
        <v>6</v>
      </c>
      <c r="H8" t="s">
        <v>250</v>
      </c>
      <c r="I8" t="s">
        <v>265</v>
      </c>
      <c r="J8" t="s">
        <v>145</v>
      </c>
      <c r="K8" t="s">
        <v>160</v>
      </c>
      <c r="L8" t="s">
        <v>175</v>
      </c>
      <c r="M8" t="s">
        <v>190</v>
      </c>
      <c r="N8" t="s">
        <v>205</v>
      </c>
      <c r="O8" t="s">
        <v>220</v>
      </c>
      <c r="P8" t="s">
        <v>235</v>
      </c>
      <c r="S8" t="s">
        <v>308</v>
      </c>
      <c r="T8" t="s">
        <v>311</v>
      </c>
      <c r="U8" s="2">
        <v>0</v>
      </c>
      <c r="V8">
        <v>-6</v>
      </c>
      <c r="X8" t="s">
        <v>447</v>
      </c>
      <c r="Y8">
        <v>1</v>
      </c>
      <c r="Z8">
        <v>-4</v>
      </c>
      <c r="AK8" t="s">
        <v>440</v>
      </c>
      <c r="AL8">
        <v>-1</v>
      </c>
      <c r="AW8" t="s">
        <v>125</v>
      </c>
      <c r="AX8">
        <v>7</v>
      </c>
      <c r="AY8">
        <v>7</v>
      </c>
      <c r="AZ8" t="s">
        <v>251</v>
      </c>
      <c r="BG8" s="8"/>
      <c r="BH8" s="8"/>
      <c r="BI8" s="8"/>
      <c r="BJ8" s="8"/>
      <c r="BK8" s="8"/>
      <c r="BL8" s="8"/>
      <c r="BM8" s="8"/>
      <c r="BN8" s="8"/>
      <c r="BO8" s="8"/>
      <c r="BU8">
        <v>7</v>
      </c>
      <c r="BV8">
        <v>60</v>
      </c>
      <c r="BW8">
        <v>52</v>
      </c>
      <c r="BX8">
        <v>50</v>
      </c>
      <c r="BY8">
        <v>55</v>
      </c>
      <c r="BZ8">
        <v>43</v>
      </c>
      <c r="CA8">
        <v>25</v>
      </c>
      <c r="CB8">
        <v>94</v>
      </c>
      <c r="CC8">
        <v>35</v>
      </c>
      <c r="CF8" t="s">
        <v>140</v>
      </c>
      <c r="CG8" t="s">
        <v>363</v>
      </c>
      <c r="CH8" s="1" t="s">
        <v>362</v>
      </c>
      <c r="CI8" s="4" t="s">
        <v>303</v>
      </c>
      <c r="CJ8" s="4" t="s">
        <v>366</v>
      </c>
      <c r="CN8" t="s">
        <v>308</v>
      </c>
      <c r="CO8">
        <v>6</v>
      </c>
      <c r="CR8" t="s">
        <v>622</v>
      </c>
      <c r="CS8" t="s">
        <v>608</v>
      </c>
      <c r="CT8" t="s">
        <v>616</v>
      </c>
      <c r="CW8" t="s">
        <v>661</v>
      </c>
    </row>
    <row r="9" spans="1:101" x14ac:dyDescent="0.3">
      <c r="A9" t="s">
        <v>125</v>
      </c>
      <c r="B9" s="2">
        <v>8</v>
      </c>
      <c r="C9" t="s">
        <v>252</v>
      </c>
      <c r="E9" t="s">
        <v>132</v>
      </c>
      <c r="G9">
        <v>7</v>
      </c>
      <c r="H9" t="s">
        <v>251</v>
      </c>
      <c r="I9" t="s">
        <v>266</v>
      </c>
      <c r="J9" t="s">
        <v>146</v>
      </c>
      <c r="K9" t="s">
        <v>161</v>
      </c>
      <c r="L9" t="s">
        <v>176</v>
      </c>
      <c r="M9" t="s">
        <v>191</v>
      </c>
      <c r="N9" t="s">
        <v>206</v>
      </c>
      <c r="O9" t="s">
        <v>221</v>
      </c>
      <c r="P9" t="s">
        <v>236</v>
      </c>
      <c r="S9" t="s">
        <v>309</v>
      </c>
      <c r="T9" t="s">
        <v>311</v>
      </c>
      <c r="U9" s="2">
        <v>0</v>
      </c>
      <c r="V9">
        <v>-7</v>
      </c>
      <c r="X9" t="s">
        <v>448</v>
      </c>
      <c r="Y9">
        <v>1</v>
      </c>
      <c r="Z9">
        <v>-5</v>
      </c>
      <c r="AK9" t="s">
        <v>441</v>
      </c>
      <c r="AL9">
        <v>-2</v>
      </c>
      <c r="AW9" t="s">
        <v>125</v>
      </c>
      <c r="AX9">
        <v>8</v>
      </c>
      <c r="AY9">
        <v>8</v>
      </c>
      <c r="AZ9" t="s">
        <v>252</v>
      </c>
      <c r="BG9" s="8"/>
      <c r="BH9" s="8"/>
      <c r="BI9" s="8"/>
      <c r="BJ9" s="8"/>
      <c r="BK9" s="8"/>
      <c r="BL9" s="8"/>
      <c r="BM9" s="8" t="s">
        <v>397</v>
      </c>
      <c r="BN9" s="8"/>
      <c r="BO9" s="8"/>
      <c r="BU9">
        <v>8</v>
      </c>
      <c r="BV9">
        <v>65</v>
      </c>
      <c r="BW9">
        <v>57</v>
      </c>
      <c r="BX9">
        <v>55</v>
      </c>
      <c r="BY9">
        <v>62</v>
      </c>
      <c r="BZ9">
        <v>49</v>
      </c>
      <c r="CA9">
        <v>25</v>
      </c>
      <c r="CB9">
        <v>96</v>
      </c>
      <c r="CC9">
        <v>40</v>
      </c>
      <c r="CN9" t="s">
        <v>309</v>
      </c>
      <c r="CO9">
        <v>4</v>
      </c>
      <c r="CR9" t="s">
        <v>600</v>
      </c>
      <c r="CS9" t="s">
        <v>609</v>
      </c>
      <c r="CT9" t="s">
        <v>617</v>
      </c>
      <c r="CW9" t="s">
        <v>662</v>
      </c>
    </row>
    <row r="10" spans="1:101" x14ac:dyDescent="0.3">
      <c r="A10" t="s">
        <v>125</v>
      </c>
      <c r="B10" s="2">
        <v>9</v>
      </c>
      <c r="C10" t="s">
        <v>253</v>
      </c>
      <c r="E10" t="s">
        <v>133</v>
      </c>
      <c r="G10">
        <v>8</v>
      </c>
      <c r="H10" t="s">
        <v>252</v>
      </c>
      <c r="I10" t="s">
        <v>267</v>
      </c>
      <c r="J10" t="s">
        <v>147</v>
      </c>
      <c r="K10" t="s">
        <v>162</v>
      </c>
      <c r="L10" t="s">
        <v>177</v>
      </c>
      <c r="M10" t="s">
        <v>192</v>
      </c>
      <c r="N10" t="s">
        <v>207</v>
      </c>
      <c r="O10" t="s">
        <v>222</v>
      </c>
      <c r="P10" t="s">
        <v>237</v>
      </c>
      <c r="S10" t="s">
        <v>310</v>
      </c>
      <c r="T10" t="s">
        <v>311</v>
      </c>
      <c r="U10" s="2">
        <v>0</v>
      </c>
      <c r="V10">
        <v>-8</v>
      </c>
      <c r="AK10" t="s">
        <v>442</v>
      </c>
      <c r="AL10">
        <v>-3</v>
      </c>
      <c r="AW10" t="s">
        <v>125</v>
      </c>
      <c r="AX10">
        <v>9</v>
      </c>
      <c r="AY10">
        <v>9</v>
      </c>
      <c r="AZ10" t="s">
        <v>253</v>
      </c>
      <c r="BG10" s="8" t="s">
        <v>125</v>
      </c>
      <c r="BH10" s="8"/>
      <c r="BI10" s="8">
        <f>+Feuil1!$AL$5+$BG$7</f>
        <v>1</v>
      </c>
      <c r="BJ10" s="8"/>
      <c r="BK10" s="8"/>
      <c r="BL10" s="8"/>
      <c r="BM10" s="8">
        <f>IF(Feuil1!$N$5=Feuil2!BG10,Feuil2!BI10,IF(Feuil1!$N$5=Feuil2!BG11,Feuil2!BI11,IF(Feuil1!$N$5=Feuil2!BG12,Feuil2!BI12,IF(Feuil1!$N$5=Feuil2!BG13,Feuil2!BI13,IF(Feuil1!$N$5=Feuil2!BG14,Feuil2!BI14,IF(Feuil1!$N$5=Feuil2!BG15,Feuil2!BI15,IF(Feuil1!$N$5=Feuil2!BG16,Feuil2!BI16,IF(Feuil1!$N$5=Feuil2!BG17,Feuil2!BI17,Feuil2!BI18))))))))</f>
        <v>30</v>
      </c>
      <c r="BN10" s="8"/>
      <c r="BO10" s="8"/>
      <c r="BU10">
        <v>9</v>
      </c>
      <c r="BV10">
        <v>70</v>
      </c>
      <c r="BW10">
        <v>62</v>
      </c>
      <c r="BX10">
        <v>60</v>
      </c>
      <c r="BY10">
        <v>70</v>
      </c>
      <c r="BZ10">
        <v>56</v>
      </c>
      <c r="CA10">
        <v>30</v>
      </c>
      <c r="CB10">
        <v>98</v>
      </c>
      <c r="CC10">
        <v>45</v>
      </c>
      <c r="CN10" t="s">
        <v>310</v>
      </c>
      <c r="CO10">
        <v>3</v>
      </c>
      <c r="CR10" t="s">
        <v>599</v>
      </c>
      <c r="CT10" t="s">
        <v>618</v>
      </c>
      <c r="CW10" t="s">
        <v>663</v>
      </c>
    </row>
    <row r="11" spans="1:101" x14ac:dyDescent="0.3">
      <c r="A11" t="s">
        <v>125</v>
      </c>
      <c r="B11" s="2">
        <v>10</v>
      </c>
      <c r="C11" t="s">
        <v>254</v>
      </c>
      <c r="G11">
        <v>9</v>
      </c>
      <c r="H11" t="s">
        <v>253</v>
      </c>
      <c r="I11" t="s">
        <v>268</v>
      </c>
      <c r="J11" t="s">
        <v>148</v>
      </c>
      <c r="K11" t="s">
        <v>163</v>
      </c>
      <c r="L11" t="s">
        <v>178</v>
      </c>
      <c r="M11" t="s">
        <v>193</v>
      </c>
      <c r="N11" t="s">
        <v>208</v>
      </c>
      <c r="O11" t="s">
        <v>223</v>
      </c>
      <c r="P11" t="s">
        <v>238</v>
      </c>
      <c r="S11" t="s">
        <v>430</v>
      </c>
      <c r="T11" t="s">
        <v>311</v>
      </c>
      <c r="U11" s="10">
        <v>1</v>
      </c>
      <c r="V11">
        <v>-1</v>
      </c>
      <c r="AK11" t="s">
        <v>443</v>
      </c>
      <c r="AL11">
        <v>-4</v>
      </c>
      <c r="AW11" t="s">
        <v>125</v>
      </c>
      <c r="AX11">
        <v>10</v>
      </c>
      <c r="AY11">
        <v>10</v>
      </c>
      <c r="AZ11" t="s">
        <v>254</v>
      </c>
      <c r="BG11" s="8" t="s">
        <v>126</v>
      </c>
      <c r="BH11" s="8"/>
      <c r="BI11" s="8">
        <f>+Feuil1!$AL$5+$BH$7</f>
        <v>16</v>
      </c>
      <c r="BJ11" s="8"/>
      <c r="BK11" s="8"/>
      <c r="BL11" s="8"/>
      <c r="BM11" s="8"/>
      <c r="BN11" s="8"/>
      <c r="BO11" s="8"/>
      <c r="BU11">
        <v>10</v>
      </c>
      <c r="BV11">
        <v>80</v>
      </c>
      <c r="BW11">
        <v>57</v>
      </c>
      <c r="BX11">
        <v>65</v>
      </c>
      <c r="BY11">
        <v>78</v>
      </c>
      <c r="BZ11">
        <v>63</v>
      </c>
      <c r="CA11">
        <v>30</v>
      </c>
      <c r="CB11">
        <v>99</v>
      </c>
      <c r="CC11">
        <v>50</v>
      </c>
      <c r="CF11" t="s">
        <v>3</v>
      </c>
      <c r="CG11" s="1" t="s">
        <v>37</v>
      </c>
      <c r="CH11" s="1" t="s">
        <v>38</v>
      </c>
      <c r="CI11" s="1" t="s">
        <v>39</v>
      </c>
      <c r="CJ11" s="1" t="s">
        <v>40</v>
      </c>
      <c r="CK11" s="1" t="s">
        <v>41</v>
      </c>
      <c r="CR11" t="s">
        <v>625</v>
      </c>
      <c r="CW11" t="s">
        <v>664</v>
      </c>
    </row>
    <row r="12" spans="1:101" x14ac:dyDescent="0.3">
      <c r="A12" t="s">
        <v>125</v>
      </c>
      <c r="B12" s="2">
        <v>11</v>
      </c>
      <c r="C12" t="s">
        <v>255</v>
      </c>
      <c r="G12">
        <v>10</v>
      </c>
      <c r="H12" t="s">
        <v>254</v>
      </c>
      <c r="I12" t="s">
        <v>269</v>
      </c>
      <c r="J12" t="s">
        <v>149</v>
      </c>
      <c r="K12" t="s">
        <v>164</v>
      </c>
      <c r="L12" t="s">
        <v>179</v>
      </c>
      <c r="M12" t="s">
        <v>194</v>
      </c>
      <c r="N12" t="s">
        <v>209</v>
      </c>
      <c r="O12" t="s">
        <v>224</v>
      </c>
      <c r="P12" t="s">
        <v>239</v>
      </c>
      <c r="S12" t="s">
        <v>431</v>
      </c>
      <c r="T12" t="s">
        <v>311</v>
      </c>
      <c r="U12" s="10">
        <v>1</v>
      </c>
      <c r="V12">
        <v>-2</v>
      </c>
      <c r="AK12" t="s">
        <v>444</v>
      </c>
      <c r="AL12">
        <v>-5</v>
      </c>
      <c r="AW12" t="s">
        <v>125</v>
      </c>
      <c r="AX12">
        <v>11</v>
      </c>
      <c r="AY12">
        <v>11</v>
      </c>
      <c r="AZ12" t="s">
        <v>255</v>
      </c>
      <c r="BG12" s="8" t="s">
        <v>127</v>
      </c>
      <c r="BH12" s="8"/>
      <c r="BI12" s="8">
        <f>+Feuil1!$AL$5+$BI$7</f>
        <v>30</v>
      </c>
      <c r="BJ12" s="8"/>
      <c r="BK12" s="8"/>
      <c r="BL12" s="8"/>
      <c r="BM12" s="8"/>
      <c r="BN12" s="8"/>
      <c r="BO12" s="8"/>
      <c r="BU12">
        <v>11</v>
      </c>
      <c r="BV12">
        <v>90</v>
      </c>
      <c r="BW12">
        <v>72</v>
      </c>
      <c r="BX12">
        <v>70</v>
      </c>
      <c r="BY12">
        <v>76</v>
      </c>
      <c r="BZ12">
        <v>70</v>
      </c>
      <c r="CA12">
        <v>35</v>
      </c>
      <c r="CB12">
        <v>99.1</v>
      </c>
      <c r="CC12">
        <v>55</v>
      </c>
      <c r="CF12" t="s">
        <v>125</v>
      </c>
      <c r="CG12" s="5">
        <v>0.05</v>
      </c>
      <c r="CH12" s="1" t="s">
        <v>371</v>
      </c>
      <c r="CI12" s="1" t="s">
        <v>362</v>
      </c>
      <c r="CJ12" s="4" t="s">
        <v>362</v>
      </c>
      <c r="CK12" s="4" t="s">
        <v>372</v>
      </c>
      <c r="CR12" t="s">
        <v>611</v>
      </c>
      <c r="CW12" t="s">
        <v>665</v>
      </c>
    </row>
    <row r="13" spans="1:101" x14ac:dyDescent="0.3">
      <c r="A13" t="s">
        <v>125</v>
      </c>
      <c r="B13" s="2">
        <v>12</v>
      </c>
      <c r="C13" t="s">
        <v>256</v>
      </c>
      <c r="G13">
        <v>11</v>
      </c>
      <c r="H13" t="s">
        <v>255</v>
      </c>
      <c r="I13" t="s">
        <v>270</v>
      </c>
      <c r="J13" t="s">
        <v>150</v>
      </c>
      <c r="K13" t="s">
        <v>165</v>
      </c>
      <c r="L13" t="s">
        <v>180</v>
      </c>
      <c r="M13" t="s">
        <v>195</v>
      </c>
      <c r="N13" t="s">
        <v>210</v>
      </c>
      <c r="O13" t="s">
        <v>225</v>
      </c>
      <c r="P13" t="s">
        <v>240</v>
      </c>
      <c r="S13" t="s">
        <v>432</v>
      </c>
      <c r="T13" t="s">
        <v>311</v>
      </c>
      <c r="U13" s="10">
        <v>1</v>
      </c>
      <c r="V13">
        <v>-3</v>
      </c>
      <c r="AW13" t="s">
        <v>125</v>
      </c>
      <c r="AX13">
        <v>12</v>
      </c>
      <c r="AY13">
        <v>12</v>
      </c>
      <c r="AZ13" t="s">
        <v>256</v>
      </c>
      <c r="BG13" s="8" t="s">
        <v>128</v>
      </c>
      <c r="BH13" s="8"/>
      <c r="BI13" s="8">
        <f>+Feuil1!$AL$5+$BJ$7</f>
        <v>45</v>
      </c>
      <c r="BJ13" s="8"/>
      <c r="BK13" s="8"/>
      <c r="BL13" s="8"/>
      <c r="BM13" s="8"/>
      <c r="BN13" s="8"/>
      <c r="BO13" s="8"/>
      <c r="BU13">
        <v>12</v>
      </c>
      <c r="BV13">
        <v>100</v>
      </c>
      <c r="BW13">
        <v>77</v>
      </c>
      <c r="BX13">
        <v>75</v>
      </c>
      <c r="BY13">
        <v>94</v>
      </c>
      <c r="BZ13">
        <v>77</v>
      </c>
      <c r="CA13">
        <v>35</v>
      </c>
      <c r="CB13">
        <v>99.2</v>
      </c>
      <c r="CC13">
        <v>60</v>
      </c>
      <c r="CF13" t="s">
        <v>126</v>
      </c>
      <c r="CG13" s="5">
        <v>0.1</v>
      </c>
      <c r="CH13" s="1" t="s">
        <v>362</v>
      </c>
      <c r="CI13" s="1" t="s">
        <v>362</v>
      </c>
      <c r="CJ13" s="4" t="s">
        <v>362</v>
      </c>
      <c r="CK13" s="4" t="s">
        <v>372</v>
      </c>
      <c r="CW13" t="s">
        <v>666</v>
      </c>
    </row>
    <row r="14" spans="1:101" x14ac:dyDescent="0.3">
      <c r="A14" t="s">
        <v>125</v>
      </c>
      <c r="B14" s="2">
        <v>13</v>
      </c>
      <c r="C14" t="s">
        <v>257</v>
      </c>
      <c r="G14">
        <v>12</v>
      </c>
      <c r="H14" t="s">
        <v>256</v>
      </c>
      <c r="I14" t="s">
        <v>123</v>
      </c>
      <c r="J14" t="s">
        <v>151</v>
      </c>
      <c r="K14" t="s">
        <v>166</v>
      </c>
      <c r="L14" t="s">
        <v>181</v>
      </c>
      <c r="M14" t="s">
        <v>196</v>
      </c>
      <c r="N14" t="s">
        <v>211</v>
      </c>
      <c r="O14" t="s">
        <v>226</v>
      </c>
      <c r="P14" t="s">
        <v>241</v>
      </c>
      <c r="S14" t="s">
        <v>433</v>
      </c>
      <c r="T14" t="s">
        <v>311</v>
      </c>
      <c r="U14" s="10">
        <v>1</v>
      </c>
      <c r="V14">
        <v>-4</v>
      </c>
      <c r="AW14" t="s">
        <v>125</v>
      </c>
      <c r="AX14">
        <v>13</v>
      </c>
      <c r="AY14">
        <v>13</v>
      </c>
      <c r="AZ14" t="s">
        <v>257</v>
      </c>
      <c r="BG14" s="8" t="s">
        <v>129</v>
      </c>
      <c r="BH14" s="8"/>
      <c r="BI14" s="8">
        <f>+Feuil1!$AL$5+$BK$7</f>
        <v>60</v>
      </c>
      <c r="BJ14" s="8"/>
      <c r="BK14" s="8"/>
      <c r="BL14" s="8"/>
      <c r="BM14" s="8"/>
      <c r="BN14" s="8"/>
      <c r="BO14" s="8"/>
      <c r="BU14">
        <v>13</v>
      </c>
      <c r="BV14">
        <v>105</v>
      </c>
      <c r="BW14">
        <v>82</v>
      </c>
      <c r="BX14">
        <v>80</v>
      </c>
      <c r="BY14">
        <v>99</v>
      </c>
      <c r="BZ14">
        <v>85</v>
      </c>
      <c r="CA14">
        <v>40</v>
      </c>
      <c r="CB14">
        <v>99.3</v>
      </c>
      <c r="CC14">
        <v>65</v>
      </c>
      <c r="CF14" t="s">
        <v>127</v>
      </c>
      <c r="CG14" s="5">
        <v>0</v>
      </c>
      <c r="CH14" s="1" t="s">
        <v>362</v>
      </c>
      <c r="CI14" s="1" t="s">
        <v>362</v>
      </c>
      <c r="CJ14" s="4" t="s">
        <v>362</v>
      </c>
      <c r="CK14" s="4" t="s">
        <v>372</v>
      </c>
      <c r="CR14" t="s">
        <v>599</v>
      </c>
      <c r="CW14" t="s">
        <v>667</v>
      </c>
    </row>
    <row r="15" spans="1:101" x14ac:dyDescent="0.3">
      <c r="A15" t="s">
        <v>125</v>
      </c>
      <c r="B15" s="2">
        <v>14</v>
      </c>
      <c r="C15" t="s">
        <v>258</v>
      </c>
      <c r="G15">
        <v>13</v>
      </c>
      <c r="H15" t="s">
        <v>257</v>
      </c>
      <c r="I15" t="s">
        <v>271</v>
      </c>
      <c r="J15" t="s">
        <v>152</v>
      </c>
      <c r="K15" t="s">
        <v>167</v>
      </c>
      <c r="L15" t="s">
        <v>182</v>
      </c>
      <c r="M15" t="s">
        <v>197</v>
      </c>
      <c r="N15" t="s">
        <v>212</v>
      </c>
      <c r="O15" t="s">
        <v>227</v>
      </c>
      <c r="P15" t="s">
        <v>242</v>
      </c>
      <c r="S15" t="s">
        <v>434</v>
      </c>
      <c r="T15" t="s">
        <v>311</v>
      </c>
      <c r="U15" s="10">
        <v>1</v>
      </c>
      <c r="V15">
        <v>-5</v>
      </c>
      <c r="AW15" t="s">
        <v>125</v>
      </c>
      <c r="AX15">
        <v>14</v>
      </c>
      <c r="AY15">
        <v>14</v>
      </c>
      <c r="AZ15" t="s">
        <v>258</v>
      </c>
      <c r="BG15" s="8" t="s">
        <v>130</v>
      </c>
      <c r="BH15" s="8"/>
      <c r="BI15" s="8">
        <f>+Feuil1!$AL$5+$BL$7</f>
        <v>75</v>
      </c>
      <c r="BJ15" s="8"/>
      <c r="BK15" s="8"/>
      <c r="BL15" s="8"/>
      <c r="BM15" s="8"/>
      <c r="BN15" s="8"/>
      <c r="BO15" s="8"/>
      <c r="BU15">
        <v>14</v>
      </c>
      <c r="BV15">
        <v>110</v>
      </c>
      <c r="BW15">
        <v>87</v>
      </c>
      <c r="BX15">
        <v>85</v>
      </c>
      <c r="BY15">
        <v>99</v>
      </c>
      <c r="BZ15">
        <v>93</v>
      </c>
      <c r="CA15">
        <v>40</v>
      </c>
      <c r="CB15">
        <v>99.4</v>
      </c>
      <c r="CC15">
        <v>70</v>
      </c>
      <c r="CF15" t="s">
        <v>128</v>
      </c>
      <c r="CG15" s="5">
        <v>0</v>
      </c>
      <c r="CH15" s="4" t="s">
        <v>371</v>
      </c>
      <c r="CI15" s="1" t="s">
        <v>362</v>
      </c>
      <c r="CJ15" s="1" t="s">
        <v>362</v>
      </c>
      <c r="CK15" s="1" t="s">
        <v>467</v>
      </c>
      <c r="CN15" t="s">
        <v>577</v>
      </c>
      <c r="CO15" t="s">
        <v>578</v>
      </c>
      <c r="CW15" t="s">
        <v>668</v>
      </c>
    </row>
    <row r="16" spans="1:101" x14ac:dyDescent="0.3">
      <c r="A16" t="s">
        <v>125</v>
      </c>
      <c r="B16" s="2">
        <v>15</v>
      </c>
      <c r="C16" t="s">
        <v>259</v>
      </c>
      <c r="G16">
        <v>14</v>
      </c>
      <c r="H16" t="s">
        <v>258</v>
      </c>
      <c r="I16" t="s">
        <v>272</v>
      </c>
      <c r="J16" t="s">
        <v>153</v>
      </c>
      <c r="K16" t="s">
        <v>168</v>
      </c>
      <c r="L16" t="s">
        <v>183</v>
      </c>
      <c r="M16" t="s">
        <v>198</v>
      </c>
      <c r="N16" t="s">
        <v>213</v>
      </c>
      <c r="O16" t="s">
        <v>228</v>
      </c>
      <c r="P16" t="s">
        <v>243</v>
      </c>
      <c r="U16" s="10"/>
      <c r="AW16" t="s">
        <v>125</v>
      </c>
      <c r="AX16">
        <v>15</v>
      </c>
      <c r="AY16">
        <v>15</v>
      </c>
      <c r="AZ16" t="s">
        <v>259</v>
      </c>
      <c r="BG16" s="8" t="s">
        <v>131</v>
      </c>
      <c r="BH16" s="8"/>
      <c r="BI16" s="8">
        <f>+Feuil1!$AL$5+$BM$7</f>
        <v>90</v>
      </c>
      <c r="BJ16" s="8"/>
      <c r="BK16" s="8"/>
      <c r="BL16" s="8"/>
      <c r="BM16" s="8"/>
      <c r="BN16" s="8"/>
      <c r="BO16" s="8"/>
      <c r="BU16">
        <v>15</v>
      </c>
      <c r="BV16">
        <v>115</v>
      </c>
      <c r="BW16">
        <v>92</v>
      </c>
      <c r="BX16">
        <v>90</v>
      </c>
      <c r="BY16">
        <v>99</v>
      </c>
      <c r="BZ16">
        <v>99</v>
      </c>
      <c r="CA16">
        <v>50</v>
      </c>
      <c r="CB16">
        <v>99.5</v>
      </c>
      <c r="CC16">
        <v>75</v>
      </c>
      <c r="CF16" t="s">
        <v>129</v>
      </c>
      <c r="CG16" s="6">
        <v>0.05</v>
      </c>
      <c r="CH16" s="1" t="s">
        <v>362</v>
      </c>
      <c r="CI16" s="1" t="s">
        <v>362</v>
      </c>
      <c r="CJ16" s="4" t="s">
        <v>362</v>
      </c>
      <c r="CK16" s="4" t="s">
        <v>372</v>
      </c>
      <c r="CN16">
        <v>1</v>
      </c>
      <c r="CP16" t="s">
        <v>372</v>
      </c>
      <c r="CQ16">
        <v>1</v>
      </c>
      <c r="CW16" t="s">
        <v>669</v>
      </c>
    </row>
    <row r="17" spans="1:101" x14ac:dyDescent="0.3">
      <c r="A17" t="s">
        <v>126</v>
      </c>
      <c r="B17" s="2">
        <v>1</v>
      </c>
      <c r="C17" t="s">
        <v>260</v>
      </c>
      <c r="G17">
        <v>15</v>
      </c>
      <c r="H17" t="s">
        <v>259</v>
      </c>
      <c r="J17" t="s">
        <v>154</v>
      </c>
      <c r="K17" t="s">
        <v>169</v>
      </c>
      <c r="L17" t="s">
        <v>184</v>
      </c>
      <c r="M17" t="s">
        <v>199</v>
      </c>
      <c r="N17" t="s">
        <v>214</v>
      </c>
      <c r="O17" t="s">
        <v>229</v>
      </c>
      <c r="P17" t="s">
        <v>244</v>
      </c>
      <c r="AW17" t="s">
        <v>126</v>
      </c>
      <c r="AX17">
        <v>16</v>
      </c>
      <c r="AY17">
        <v>1</v>
      </c>
      <c r="AZ17" t="s">
        <v>260</v>
      </c>
      <c r="BG17" s="8" t="s">
        <v>132</v>
      </c>
      <c r="BH17" s="8"/>
      <c r="BI17" s="8">
        <f>+Feuil1!$AL$5+$BN$7</f>
        <v>105</v>
      </c>
      <c r="BJ17" s="8"/>
      <c r="BK17" s="8"/>
      <c r="BL17" s="8"/>
      <c r="BM17" s="8"/>
      <c r="BN17" s="8"/>
      <c r="BO17" s="8"/>
      <c r="CF17" t="s">
        <v>130</v>
      </c>
      <c r="CG17" s="6">
        <v>0.05</v>
      </c>
      <c r="CH17" s="1" t="s">
        <v>362</v>
      </c>
      <c r="CI17" s="1" t="s">
        <v>362</v>
      </c>
      <c r="CJ17" s="4" t="s">
        <v>362</v>
      </c>
      <c r="CK17" s="4" t="s">
        <v>372</v>
      </c>
      <c r="CN17">
        <v>2</v>
      </c>
      <c r="CO17" t="s">
        <v>579</v>
      </c>
      <c r="CP17" t="s">
        <v>579</v>
      </c>
      <c r="CQ17">
        <v>2</v>
      </c>
      <c r="CW17" t="s">
        <v>670</v>
      </c>
    </row>
    <row r="18" spans="1:101" x14ac:dyDescent="0.3">
      <c r="A18" t="s">
        <v>126</v>
      </c>
      <c r="B18" s="2">
        <v>2</v>
      </c>
      <c r="C18" t="s">
        <v>261</v>
      </c>
      <c r="AW18" t="s">
        <v>126</v>
      </c>
      <c r="AX18">
        <v>17</v>
      </c>
      <c r="AY18">
        <v>2</v>
      </c>
      <c r="AZ18" t="s">
        <v>261</v>
      </c>
      <c r="BG18" s="8" t="s">
        <v>133</v>
      </c>
      <c r="BH18" s="8"/>
      <c r="BI18" s="8">
        <f>+Feuil1!$AL$5+$BO$7</f>
        <v>120</v>
      </c>
      <c r="BJ18" s="8"/>
      <c r="BK18" s="8"/>
      <c r="BL18" s="8"/>
      <c r="BM18" s="8"/>
      <c r="BN18" s="8"/>
      <c r="BO18" s="8"/>
      <c r="CF18" t="s">
        <v>131</v>
      </c>
      <c r="CG18" s="6">
        <v>0.05</v>
      </c>
      <c r="CH18" s="1" t="s">
        <v>362</v>
      </c>
      <c r="CI18" s="1" t="s">
        <v>362</v>
      </c>
      <c r="CJ18" s="4" t="s">
        <v>362</v>
      </c>
      <c r="CK18" s="4" t="s">
        <v>372</v>
      </c>
      <c r="CN18">
        <v>3</v>
      </c>
      <c r="CO18" t="s">
        <v>372</v>
      </c>
      <c r="CP18" t="s">
        <v>580</v>
      </c>
      <c r="CQ18">
        <v>3</v>
      </c>
      <c r="CW18" t="s">
        <v>671</v>
      </c>
    </row>
    <row r="19" spans="1:101" x14ac:dyDescent="0.3">
      <c r="A19" t="s">
        <v>126</v>
      </c>
      <c r="B19" s="2">
        <v>3</v>
      </c>
      <c r="C19" t="s">
        <v>262</v>
      </c>
      <c r="E19" t="s">
        <v>273</v>
      </c>
      <c r="F19" t="s">
        <v>274</v>
      </c>
      <c r="G19" t="s">
        <v>279</v>
      </c>
      <c r="H19" t="s">
        <v>275</v>
      </c>
      <c r="I19" t="s">
        <v>276</v>
      </c>
      <c r="K19" t="s">
        <v>278</v>
      </c>
      <c r="L19" s="2" t="s">
        <v>280</v>
      </c>
      <c r="M19">
        <v>1</v>
      </c>
      <c r="N19">
        <v>2</v>
      </c>
      <c r="O19">
        <v>3</v>
      </c>
      <c r="P19">
        <v>4</v>
      </c>
      <c r="Q19" t="s">
        <v>103</v>
      </c>
      <c r="R19" t="s">
        <v>280</v>
      </c>
      <c r="AW19" t="s">
        <v>126</v>
      </c>
      <c r="AX19">
        <v>18</v>
      </c>
      <c r="AY19">
        <v>3</v>
      </c>
      <c r="AZ19" t="s">
        <v>262</v>
      </c>
      <c r="CF19" t="s">
        <v>132</v>
      </c>
      <c r="CG19" s="6">
        <v>0.1</v>
      </c>
      <c r="CH19" s="1" t="s">
        <v>362</v>
      </c>
      <c r="CI19" s="1" t="s">
        <v>362</v>
      </c>
      <c r="CJ19" s="4" t="s">
        <v>362</v>
      </c>
      <c r="CK19" s="4" t="s">
        <v>372</v>
      </c>
      <c r="CN19">
        <v>4</v>
      </c>
      <c r="CP19" t="s">
        <v>581</v>
      </c>
      <c r="CQ19">
        <v>4</v>
      </c>
      <c r="CW19" t="s">
        <v>672</v>
      </c>
    </row>
    <row r="20" spans="1:101" x14ac:dyDescent="0.3">
      <c r="A20" t="s">
        <v>126</v>
      </c>
      <c r="B20" s="2">
        <v>4</v>
      </c>
      <c r="C20" t="s">
        <v>263</v>
      </c>
      <c r="E20">
        <v>1</v>
      </c>
      <c r="F20">
        <v>0</v>
      </c>
      <c r="G20" s="6">
        <v>0</v>
      </c>
      <c r="H20">
        <v>0</v>
      </c>
      <c r="I20">
        <v>0</v>
      </c>
      <c r="K20">
        <v>1</v>
      </c>
      <c r="L20" s="11">
        <v>-3</v>
      </c>
      <c r="M20" s="11"/>
      <c r="N20" s="11"/>
      <c r="O20" s="11"/>
      <c r="P20" s="11"/>
      <c r="Q20" s="6">
        <v>0.2</v>
      </c>
      <c r="R20" s="11">
        <f>+L20*-1</f>
        <v>3</v>
      </c>
      <c r="AW20" t="s">
        <v>126</v>
      </c>
      <c r="AX20">
        <v>19</v>
      </c>
      <c r="AY20">
        <v>4</v>
      </c>
      <c r="AZ20" t="s">
        <v>263</v>
      </c>
      <c r="CF20" t="s">
        <v>133</v>
      </c>
      <c r="CG20" s="6">
        <v>0.05</v>
      </c>
      <c r="CH20" s="1" t="s">
        <v>362</v>
      </c>
      <c r="CI20" s="1" t="s">
        <v>371</v>
      </c>
      <c r="CJ20" s="4" t="s">
        <v>362</v>
      </c>
      <c r="CK20" s="4" t="s">
        <v>372</v>
      </c>
      <c r="CN20">
        <v>5</v>
      </c>
      <c r="CO20" t="s">
        <v>372</v>
      </c>
      <c r="CP20" t="s">
        <v>173</v>
      </c>
      <c r="CQ20">
        <v>5</v>
      </c>
      <c r="CW20" t="s">
        <v>673</v>
      </c>
    </row>
    <row r="21" spans="1:101" x14ac:dyDescent="0.3">
      <c r="A21" t="s">
        <v>126</v>
      </c>
      <c r="B21" s="2">
        <v>5</v>
      </c>
      <c r="C21" t="s">
        <v>264</v>
      </c>
      <c r="E21">
        <v>2</v>
      </c>
      <c r="F21">
        <v>0</v>
      </c>
      <c r="G21" s="6">
        <v>0</v>
      </c>
      <c r="H21">
        <v>0</v>
      </c>
      <c r="I21">
        <v>0</v>
      </c>
      <c r="K21">
        <v>2</v>
      </c>
      <c r="L21" s="11">
        <v>-3</v>
      </c>
      <c r="M21" s="11"/>
      <c r="N21" s="11"/>
      <c r="O21" s="11"/>
      <c r="P21" s="11"/>
      <c r="Q21" s="6">
        <v>0.2</v>
      </c>
      <c r="R21" s="11">
        <f t="shared" ref="R21:R37" si="0">+L21*-1</f>
        <v>3</v>
      </c>
      <c r="AW21" t="s">
        <v>126</v>
      </c>
      <c r="AX21">
        <v>20</v>
      </c>
      <c r="AY21">
        <v>5</v>
      </c>
      <c r="AZ21" t="s">
        <v>264</v>
      </c>
      <c r="CN21">
        <v>6</v>
      </c>
      <c r="CO21" t="s">
        <v>372</v>
      </c>
      <c r="CP21" t="s">
        <v>582</v>
      </c>
      <c r="CQ21">
        <v>6</v>
      </c>
      <c r="CW21" t="s">
        <v>674</v>
      </c>
    </row>
    <row r="22" spans="1:101" x14ac:dyDescent="0.3">
      <c r="A22" t="s">
        <v>126</v>
      </c>
      <c r="B22" s="2">
        <v>6</v>
      </c>
      <c r="C22" t="s">
        <v>265</v>
      </c>
      <c r="E22">
        <v>3</v>
      </c>
      <c r="F22">
        <v>0</v>
      </c>
      <c r="G22" s="6">
        <v>0</v>
      </c>
      <c r="H22">
        <v>0</v>
      </c>
      <c r="I22">
        <v>0</v>
      </c>
      <c r="K22">
        <v>3</v>
      </c>
      <c r="L22" s="11">
        <v>-3</v>
      </c>
      <c r="M22" s="11"/>
      <c r="N22" s="11"/>
      <c r="O22" s="11"/>
      <c r="P22" s="11"/>
      <c r="Q22" s="6">
        <v>0.2</v>
      </c>
      <c r="R22" s="11">
        <f t="shared" si="0"/>
        <v>3</v>
      </c>
      <c r="AW22" t="s">
        <v>126</v>
      </c>
      <c r="AX22">
        <v>21</v>
      </c>
      <c r="AY22">
        <v>6</v>
      </c>
      <c r="AZ22" t="s">
        <v>265</v>
      </c>
      <c r="CN22">
        <v>7</v>
      </c>
      <c r="CO22" t="s">
        <v>372</v>
      </c>
      <c r="CP22" t="s">
        <v>583</v>
      </c>
      <c r="CQ22">
        <v>7</v>
      </c>
      <c r="CW22" t="s">
        <v>675</v>
      </c>
    </row>
    <row r="23" spans="1:101" x14ac:dyDescent="0.3">
      <c r="A23" t="s">
        <v>126</v>
      </c>
      <c r="B23" s="2">
        <v>7</v>
      </c>
      <c r="C23" t="s">
        <v>266</v>
      </c>
      <c r="E23">
        <v>4</v>
      </c>
      <c r="F23">
        <v>0</v>
      </c>
      <c r="G23" s="6">
        <v>0</v>
      </c>
      <c r="H23">
        <v>0</v>
      </c>
      <c r="I23">
        <v>0</v>
      </c>
      <c r="K23">
        <v>4</v>
      </c>
      <c r="L23" s="11">
        <v>-2</v>
      </c>
      <c r="M23" s="11"/>
      <c r="N23" s="11"/>
      <c r="O23" s="11"/>
      <c r="P23" s="11"/>
      <c r="Q23" s="6">
        <v>0.2</v>
      </c>
      <c r="R23" s="11">
        <f t="shared" si="0"/>
        <v>2</v>
      </c>
      <c r="AW23" t="s">
        <v>126</v>
      </c>
      <c r="AX23">
        <v>22</v>
      </c>
      <c r="AY23">
        <v>7</v>
      </c>
      <c r="AZ23" t="s">
        <v>266</v>
      </c>
      <c r="BT23" t="s">
        <v>346</v>
      </c>
      <c r="BU23" s="12" t="s">
        <v>549</v>
      </c>
      <c r="BV23" t="s">
        <v>550</v>
      </c>
      <c r="BW23" t="s">
        <v>357</v>
      </c>
      <c r="BX23" t="s">
        <v>358</v>
      </c>
      <c r="BZ23" t="s">
        <v>317</v>
      </c>
      <c r="CA23" t="s">
        <v>357</v>
      </c>
      <c r="CB23" t="s">
        <v>465</v>
      </c>
      <c r="CC23" t="s">
        <v>317</v>
      </c>
      <c r="CD23" t="s">
        <v>550</v>
      </c>
      <c r="CE23" t="s">
        <v>357</v>
      </c>
      <c r="CF23" t="s">
        <v>465</v>
      </c>
      <c r="CN23">
        <v>8</v>
      </c>
      <c r="CO23" t="s">
        <v>372</v>
      </c>
      <c r="CP23" t="s">
        <v>584</v>
      </c>
      <c r="CQ23">
        <v>8</v>
      </c>
      <c r="CW23" t="s">
        <v>676</v>
      </c>
    </row>
    <row r="24" spans="1:101" x14ac:dyDescent="0.3">
      <c r="A24" t="s">
        <v>126</v>
      </c>
      <c r="B24" s="2">
        <v>8</v>
      </c>
      <c r="C24" t="s">
        <v>267</v>
      </c>
      <c r="E24">
        <v>5</v>
      </c>
      <c r="F24">
        <v>0</v>
      </c>
      <c r="G24" s="6">
        <v>0</v>
      </c>
      <c r="H24">
        <v>0</v>
      </c>
      <c r="I24">
        <v>0</v>
      </c>
      <c r="K24">
        <v>5</v>
      </c>
      <c r="L24" s="11">
        <v>-1</v>
      </c>
      <c r="M24" s="11"/>
      <c r="N24" s="11"/>
      <c r="O24" s="11"/>
      <c r="P24" s="11"/>
      <c r="Q24" s="6">
        <v>0.2</v>
      </c>
      <c r="R24" s="11">
        <f t="shared" si="0"/>
        <v>1</v>
      </c>
      <c r="AW24" t="s">
        <v>126</v>
      </c>
      <c r="AX24">
        <v>23</v>
      </c>
      <c r="AY24">
        <v>8</v>
      </c>
      <c r="AZ24" t="s">
        <v>267</v>
      </c>
      <c r="BT24" t="s">
        <v>303</v>
      </c>
      <c r="BU24">
        <v>0</v>
      </c>
      <c r="BV24">
        <v>0</v>
      </c>
      <c r="BW24">
        <v>0</v>
      </c>
      <c r="BX24">
        <v>0</v>
      </c>
      <c r="BZ24" t="s">
        <v>303</v>
      </c>
      <c r="CA24">
        <v>0</v>
      </c>
      <c r="CC24" t="s">
        <v>303</v>
      </c>
      <c r="CD24">
        <v>0</v>
      </c>
      <c r="CE24">
        <v>0</v>
      </c>
      <c r="CF24">
        <v>0</v>
      </c>
      <c r="CN24">
        <v>9</v>
      </c>
      <c r="CO24" t="s">
        <v>372</v>
      </c>
      <c r="CP24" t="s">
        <v>585</v>
      </c>
      <c r="CQ24">
        <v>9</v>
      </c>
      <c r="CW24" t="s">
        <v>677</v>
      </c>
    </row>
    <row r="25" spans="1:101" x14ac:dyDescent="0.3">
      <c r="A25" t="s">
        <v>126</v>
      </c>
      <c r="B25" s="2">
        <v>9</v>
      </c>
      <c r="C25" t="s">
        <v>268</v>
      </c>
      <c r="E25">
        <v>6</v>
      </c>
      <c r="F25">
        <v>0</v>
      </c>
      <c r="G25" s="6">
        <v>0</v>
      </c>
      <c r="H25">
        <v>0</v>
      </c>
      <c r="I25">
        <v>0</v>
      </c>
      <c r="K25">
        <v>6</v>
      </c>
      <c r="L25" s="11">
        <v>-1</v>
      </c>
      <c r="M25" s="11"/>
      <c r="N25" s="11"/>
      <c r="O25" s="11"/>
      <c r="P25" s="11"/>
      <c r="Q25" s="6">
        <v>0.2</v>
      </c>
      <c r="R25" s="11">
        <f t="shared" si="0"/>
        <v>1</v>
      </c>
      <c r="AW25" t="s">
        <v>126</v>
      </c>
      <c r="AX25">
        <v>24</v>
      </c>
      <c r="AY25">
        <v>9</v>
      </c>
      <c r="AZ25" t="s">
        <v>268</v>
      </c>
      <c r="BT25" t="s">
        <v>347</v>
      </c>
      <c r="BU25" s="12">
        <v>0</v>
      </c>
      <c r="BV25">
        <v>0</v>
      </c>
      <c r="BW25" t="s">
        <v>319</v>
      </c>
      <c r="BX25" t="s">
        <v>359</v>
      </c>
      <c r="BZ25" t="s">
        <v>318</v>
      </c>
      <c r="CA25" t="s">
        <v>319</v>
      </c>
      <c r="CB25" t="s">
        <v>360</v>
      </c>
      <c r="CC25" t="s">
        <v>468</v>
      </c>
      <c r="CD25">
        <v>1</v>
      </c>
      <c r="CE25" t="s">
        <v>319</v>
      </c>
      <c r="CF25" t="s">
        <v>360</v>
      </c>
      <c r="CN25">
        <v>10</v>
      </c>
      <c r="CO25" t="s">
        <v>372</v>
      </c>
      <c r="CP25" t="s">
        <v>586</v>
      </c>
      <c r="CQ25">
        <v>10</v>
      </c>
      <c r="CW25" t="s">
        <v>678</v>
      </c>
    </row>
    <row r="26" spans="1:101" x14ac:dyDescent="0.3">
      <c r="A26" t="s">
        <v>126</v>
      </c>
      <c r="B26" s="2">
        <v>10</v>
      </c>
      <c r="C26" t="s">
        <v>269</v>
      </c>
      <c r="E26">
        <v>7</v>
      </c>
      <c r="F26">
        <v>0</v>
      </c>
      <c r="G26" s="6">
        <v>0</v>
      </c>
      <c r="H26">
        <v>0</v>
      </c>
      <c r="I26">
        <v>0</v>
      </c>
      <c r="K26">
        <v>7</v>
      </c>
      <c r="L26" s="11">
        <v>-1</v>
      </c>
      <c r="M26" s="11"/>
      <c r="N26" s="11"/>
      <c r="O26" s="11"/>
      <c r="P26" s="11"/>
      <c r="Q26" s="6">
        <v>0.2</v>
      </c>
      <c r="R26" s="11">
        <f t="shared" si="0"/>
        <v>1</v>
      </c>
      <c r="AW26" t="s">
        <v>126</v>
      </c>
      <c r="AX26">
        <v>25</v>
      </c>
      <c r="AY26">
        <v>10</v>
      </c>
      <c r="AZ26" t="s">
        <v>269</v>
      </c>
      <c r="BT26" t="s">
        <v>528</v>
      </c>
      <c r="BU26" s="12">
        <v>1</v>
      </c>
      <c r="BV26">
        <v>1</v>
      </c>
      <c r="BW26" t="s">
        <v>319</v>
      </c>
      <c r="BX26" t="s">
        <v>359</v>
      </c>
      <c r="BZ26" t="s">
        <v>320</v>
      </c>
      <c r="CA26" t="s">
        <v>321</v>
      </c>
      <c r="CB26" t="s">
        <v>360</v>
      </c>
      <c r="CC26" t="s">
        <v>477</v>
      </c>
      <c r="CD26">
        <v>2</v>
      </c>
      <c r="CE26" t="s">
        <v>319</v>
      </c>
      <c r="CF26" t="s">
        <v>360</v>
      </c>
      <c r="CN26">
        <v>11</v>
      </c>
      <c r="CO26" t="s">
        <v>372</v>
      </c>
      <c r="CP26" t="s">
        <v>587</v>
      </c>
      <c r="CQ26">
        <v>11</v>
      </c>
      <c r="CW26" t="s">
        <v>679</v>
      </c>
    </row>
    <row r="27" spans="1:101" x14ac:dyDescent="0.3">
      <c r="A27" t="s">
        <v>126</v>
      </c>
      <c r="B27" s="2">
        <v>11</v>
      </c>
      <c r="C27" t="s">
        <v>270</v>
      </c>
      <c r="E27">
        <v>8</v>
      </c>
      <c r="F27">
        <v>1</v>
      </c>
      <c r="G27" s="6">
        <v>0</v>
      </c>
      <c r="H27">
        <v>0</v>
      </c>
      <c r="I27">
        <v>0</v>
      </c>
      <c r="K27">
        <v>8</v>
      </c>
      <c r="L27" s="11">
        <v>0</v>
      </c>
      <c r="M27" s="11"/>
      <c r="N27" s="11"/>
      <c r="O27" s="11"/>
      <c r="P27" s="11"/>
      <c r="Q27" s="6">
        <v>0.2</v>
      </c>
      <c r="R27" s="11">
        <f t="shared" si="0"/>
        <v>0</v>
      </c>
      <c r="AW27" t="s">
        <v>126</v>
      </c>
      <c r="AX27">
        <v>26</v>
      </c>
      <c r="AY27">
        <v>11</v>
      </c>
      <c r="AZ27" t="s">
        <v>270</v>
      </c>
      <c r="BT27" t="s">
        <v>529</v>
      </c>
      <c r="BU27" s="12">
        <v>1</v>
      </c>
      <c r="BV27">
        <v>2</v>
      </c>
      <c r="BW27" t="s">
        <v>319</v>
      </c>
      <c r="BX27" t="s">
        <v>359</v>
      </c>
      <c r="BZ27" t="s">
        <v>322</v>
      </c>
      <c r="CA27" t="s">
        <v>323</v>
      </c>
      <c r="CB27" t="s">
        <v>360</v>
      </c>
      <c r="CC27" t="s">
        <v>478</v>
      </c>
      <c r="CD27">
        <v>3</v>
      </c>
      <c r="CE27" t="s">
        <v>319</v>
      </c>
      <c r="CF27" t="s">
        <v>360</v>
      </c>
      <c r="CN27">
        <v>12</v>
      </c>
      <c r="CO27" t="s">
        <v>372</v>
      </c>
      <c r="CP27" t="s">
        <v>588</v>
      </c>
      <c r="CQ27">
        <v>12</v>
      </c>
      <c r="CW27" t="s">
        <v>680</v>
      </c>
    </row>
    <row r="28" spans="1:101" x14ac:dyDescent="0.3">
      <c r="A28" t="s">
        <v>126</v>
      </c>
      <c r="B28" s="2">
        <v>12</v>
      </c>
      <c r="C28" t="s">
        <v>123</v>
      </c>
      <c r="E28">
        <v>9</v>
      </c>
      <c r="F28">
        <v>1</v>
      </c>
      <c r="G28" s="6">
        <v>0.35</v>
      </c>
      <c r="H28">
        <v>4</v>
      </c>
      <c r="I28">
        <v>6</v>
      </c>
      <c r="K28">
        <v>9</v>
      </c>
      <c r="L28" s="11">
        <v>0</v>
      </c>
      <c r="M28" s="11"/>
      <c r="N28" s="11"/>
      <c r="O28" s="11"/>
      <c r="P28" s="11"/>
      <c r="Q28" s="6">
        <v>0.2</v>
      </c>
      <c r="R28" s="11">
        <f t="shared" si="0"/>
        <v>0</v>
      </c>
      <c r="AW28" t="s">
        <v>126</v>
      </c>
      <c r="AX28">
        <v>27</v>
      </c>
      <c r="AY28">
        <v>12</v>
      </c>
      <c r="AZ28" t="s">
        <v>123</v>
      </c>
      <c r="BT28" t="s">
        <v>530</v>
      </c>
      <c r="BU28" s="12">
        <v>1</v>
      </c>
      <c r="BV28">
        <v>3</v>
      </c>
      <c r="BW28" t="s">
        <v>319</v>
      </c>
      <c r="BX28" t="s">
        <v>359</v>
      </c>
      <c r="BZ28" t="s">
        <v>324</v>
      </c>
      <c r="CA28" t="s">
        <v>325</v>
      </c>
      <c r="CB28" t="s">
        <v>360</v>
      </c>
      <c r="CC28" t="s">
        <v>479</v>
      </c>
      <c r="CD28">
        <v>4</v>
      </c>
      <c r="CE28" t="s">
        <v>319</v>
      </c>
      <c r="CF28" t="s">
        <v>360</v>
      </c>
      <c r="CN28">
        <v>13</v>
      </c>
      <c r="CO28" t="s">
        <v>372</v>
      </c>
      <c r="CP28" t="s">
        <v>589</v>
      </c>
      <c r="CQ28">
        <v>13</v>
      </c>
      <c r="CW28" t="s">
        <v>681</v>
      </c>
    </row>
    <row r="29" spans="1:101" x14ac:dyDescent="0.3">
      <c r="A29" t="s">
        <v>126</v>
      </c>
      <c r="B29" s="2">
        <v>13</v>
      </c>
      <c r="C29" t="s">
        <v>271</v>
      </c>
      <c r="E29">
        <v>10</v>
      </c>
      <c r="F29">
        <v>2</v>
      </c>
      <c r="G29" s="6">
        <v>0.45</v>
      </c>
      <c r="H29">
        <v>5</v>
      </c>
      <c r="I29">
        <v>7</v>
      </c>
      <c r="K29">
        <v>10</v>
      </c>
      <c r="L29" s="11">
        <v>0</v>
      </c>
      <c r="M29" s="11"/>
      <c r="N29" s="11"/>
      <c r="O29" s="11"/>
      <c r="P29" s="11"/>
      <c r="Q29" s="6">
        <v>0.15</v>
      </c>
      <c r="R29" s="11">
        <f t="shared" si="0"/>
        <v>0</v>
      </c>
      <c r="AW29" t="s">
        <v>126</v>
      </c>
      <c r="AX29">
        <v>28</v>
      </c>
      <c r="AY29">
        <v>13</v>
      </c>
      <c r="AZ29" t="s">
        <v>271</v>
      </c>
      <c r="BT29" t="s">
        <v>531</v>
      </c>
      <c r="BU29" s="12">
        <v>1</v>
      </c>
      <c r="BV29">
        <v>4</v>
      </c>
      <c r="BW29" t="s">
        <v>319</v>
      </c>
      <c r="BX29" t="s">
        <v>359</v>
      </c>
      <c r="BZ29" t="s">
        <v>326</v>
      </c>
      <c r="CA29" t="s">
        <v>327</v>
      </c>
      <c r="CB29" t="s">
        <v>360</v>
      </c>
      <c r="CC29" t="s">
        <v>480</v>
      </c>
      <c r="CD29">
        <v>5</v>
      </c>
      <c r="CE29" t="s">
        <v>319</v>
      </c>
      <c r="CF29" t="s">
        <v>360</v>
      </c>
      <c r="CN29">
        <v>14</v>
      </c>
      <c r="CO29" t="s">
        <v>372</v>
      </c>
      <c r="CP29" t="s">
        <v>590</v>
      </c>
      <c r="CQ29">
        <v>14</v>
      </c>
      <c r="CW29" t="s">
        <v>682</v>
      </c>
    </row>
    <row r="30" spans="1:101" x14ac:dyDescent="0.3">
      <c r="A30" t="s">
        <v>126</v>
      </c>
      <c r="B30" s="2">
        <v>14</v>
      </c>
      <c r="C30" t="s">
        <v>272</v>
      </c>
      <c r="E30">
        <v>11</v>
      </c>
      <c r="F30">
        <v>2</v>
      </c>
      <c r="G30" s="6">
        <v>0.45</v>
      </c>
      <c r="H30">
        <v>5</v>
      </c>
      <c r="I30">
        <v>7</v>
      </c>
      <c r="K30">
        <v>11</v>
      </c>
      <c r="L30" s="11">
        <v>0</v>
      </c>
      <c r="M30" s="11"/>
      <c r="N30" s="11"/>
      <c r="O30" s="11"/>
      <c r="P30" s="11"/>
      <c r="Q30" s="6">
        <v>0.1</v>
      </c>
      <c r="R30" s="11">
        <f t="shared" si="0"/>
        <v>0</v>
      </c>
      <c r="AW30" t="s">
        <v>126</v>
      </c>
      <c r="AX30">
        <v>29</v>
      </c>
      <c r="AY30">
        <v>14</v>
      </c>
      <c r="AZ30" t="s">
        <v>272</v>
      </c>
      <c r="BT30" t="s">
        <v>532</v>
      </c>
      <c r="BU30" s="12">
        <v>1</v>
      </c>
      <c r="BV30">
        <v>5</v>
      </c>
      <c r="BW30" t="s">
        <v>319</v>
      </c>
      <c r="BX30" t="s">
        <v>359</v>
      </c>
      <c r="BZ30" t="s">
        <v>328</v>
      </c>
      <c r="CA30" t="s">
        <v>321</v>
      </c>
      <c r="CB30" t="s">
        <v>360</v>
      </c>
      <c r="CC30" t="s">
        <v>469</v>
      </c>
      <c r="CD30">
        <v>1</v>
      </c>
      <c r="CE30" t="s">
        <v>321</v>
      </c>
      <c r="CF30" t="s">
        <v>360</v>
      </c>
      <c r="CN30">
        <v>15</v>
      </c>
      <c r="CO30" t="s">
        <v>372</v>
      </c>
      <c r="CP30" t="s">
        <v>591</v>
      </c>
      <c r="CQ30">
        <v>15</v>
      </c>
      <c r="CW30" t="s">
        <v>683</v>
      </c>
    </row>
    <row r="31" spans="1:101" x14ac:dyDescent="0.3">
      <c r="A31" t="s">
        <v>127</v>
      </c>
      <c r="B31" s="2">
        <v>1</v>
      </c>
      <c r="C31" t="s">
        <v>141</v>
      </c>
      <c r="E31">
        <v>12</v>
      </c>
      <c r="F31">
        <v>3</v>
      </c>
      <c r="G31" s="6">
        <v>0.45</v>
      </c>
      <c r="H31">
        <v>5</v>
      </c>
      <c r="I31">
        <v>7</v>
      </c>
      <c r="K31">
        <v>12</v>
      </c>
      <c r="L31" s="11">
        <v>0</v>
      </c>
      <c r="M31" s="11"/>
      <c r="N31" s="11"/>
      <c r="O31" s="11"/>
      <c r="P31" s="11"/>
      <c r="Q31" s="6">
        <v>0.05</v>
      </c>
      <c r="R31" s="11">
        <f t="shared" si="0"/>
        <v>0</v>
      </c>
      <c r="AW31" t="s">
        <v>127</v>
      </c>
      <c r="AX31">
        <v>30</v>
      </c>
      <c r="AY31" s="2">
        <v>1</v>
      </c>
      <c r="AZ31" t="s">
        <v>141</v>
      </c>
      <c r="BT31" t="s">
        <v>348</v>
      </c>
      <c r="BU31" s="12">
        <v>0</v>
      </c>
      <c r="BV31">
        <v>0</v>
      </c>
      <c r="BW31" t="s">
        <v>331</v>
      </c>
      <c r="BX31" t="s">
        <v>360</v>
      </c>
      <c r="BZ31" t="s">
        <v>354</v>
      </c>
      <c r="CA31" t="s">
        <v>355</v>
      </c>
      <c r="CB31" t="s">
        <v>360</v>
      </c>
      <c r="CC31" t="s">
        <v>482</v>
      </c>
      <c r="CD31">
        <v>2</v>
      </c>
      <c r="CE31" t="s">
        <v>321</v>
      </c>
      <c r="CF31" t="s">
        <v>360</v>
      </c>
      <c r="CN31">
        <v>16</v>
      </c>
      <c r="CO31" t="s">
        <v>372</v>
      </c>
      <c r="CP31" t="s">
        <v>592</v>
      </c>
      <c r="CQ31">
        <v>16</v>
      </c>
      <c r="CW31" t="s">
        <v>684</v>
      </c>
    </row>
    <row r="32" spans="1:101" x14ac:dyDescent="0.3">
      <c r="A32" t="s">
        <v>127</v>
      </c>
      <c r="B32" s="2">
        <v>2</v>
      </c>
      <c r="C32" t="s">
        <v>124</v>
      </c>
      <c r="E32">
        <v>13</v>
      </c>
      <c r="F32">
        <v>3</v>
      </c>
      <c r="G32" s="6">
        <v>0.55000000000000004</v>
      </c>
      <c r="H32">
        <v>6</v>
      </c>
      <c r="I32">
        <v>9</v>
      </c>
      <c r="K32">
        <v>13</v>
      </c>
      <c r="L32" s="11">
        <v>0</v>
      </c>
      <c r="M32" s="11">
        <v>1</v>
      </c>
      <c r="N32" s="11"/>
      <c r="O32" s="11"/>
      <c r="P32" s="11"/>
      <c r="Q32" s="6">
        <v>0</v>
      </c>
      <c r="R32" s="11">
        <f t="shared" si="0"/>
        <v>0</v>
      </c>
      <c r="AW32" t="s">
        <v>127</v>
      </c>
      <c r="AX32">
        <v>31</v>
      </c>
      <c r="AY32" s="2">
        <v>2</v>
      </c>
      <c r="AZ32" t="s">
        <v>124</v>
      </c>
      <c r="BT32" t="s">
        <v>533</v>
      </c>
      <c r="BU32" s="12">
        <v>1</v>
      </c>
      <c r="BV32">
        <v>1</v>
      </c>
      <c r="BW32" t="s">
        <v>331</v>
      </c>
      <c r="BX32" t="s">
        <v>360</v>
      </c>
      <c r="BZ32" t="s">
        <v>329</v>
      </c>
      <c r="CA32" t="s">
        <v>331</v>
      </c>
      <c r="CB32" t="s">
        <v>360</v>
      </c>
      <c r="CC32" t="s">
        <v>481</v>
      </c>
      <c r="CD32">
        <v>3</v>
      </c>
      <c r="CE32" t="s">
        <v>321</v>
      </c>
      <c r="CF32" t="s">
        <v>360</v>
      </c>
      <c r="CN32">
        <v>17</v>
      </c>
      <c r="CO32" t="s">
        <v>372</v>
      </c>
      <c r="CP32" t="s">
        <v>594</v>
      </c>
      <c r="CQ32">
        <v>17</v>
      </c>
      <c r="CW32" t="s">
        <v>685</v>
      </c>
    </row>
    <row r="33" spans="1:101" x14ac:dyDescent="0.3">
      <c r="A33" t="s">
        <v>127</v>
      </c>
      <c r="B33" s="2">
        <v>3</v>
      </c>
      <c r="C33" t="s">
        <v>142</v>
      </c>
      <c r="E33">
        <v>14</v>
      </c>
      <c r="F33">
        <v>4</v>
      </c>
      <c r="G33" s="6">
        <v>0.55000000000000004</v>
      </c>
      <c r="H33">
        <v>6</v>
      </c>
      <c r="I33">
        <v>9</v>
      </c>
      <c r="K33">
        <v>14</v>
      </c>
      <c r="L33" s="11">
        <v>0</v>
      </c>
      <c r="M33" s="11" t="s">
        <v>398</v>
      </c>
      <c r="N33" s="11"/>
      <c r="O33" s="11"/>
      <c r="P33" s="11"/>
      <c r="Q33" s="6">
        <v>0</v>
      </c>
      <c r="R33" s="11">
        <f t="shared" si="0"/>
        <v>0</v>
      </c>
      <c r="AW33" t="s">
        <v>127</v>
      </c>
      <c r="AX33">
        <v>32</v>
      </c>
      <c r="AY33" s="2">
        <v>3</v>
      </c>
      <c r="AZ33" t="s">
        <v>142</v>
      </c>
      <c r="BT33" t="s">
        <v>534</v>
      </c>
      <c r="BU33" s="12">
        <v>1</v>
      </c>
      <c r="BV33">
        <v>2</v>
      </c>
      <c r="BW33" t="s">
        <v>331</v>
      </c>
      <c r="BX33" t="s">
        <v>360</v>
      </c>
      <c r="BZ33" t="s">
        <v>330</v>
      </c>
      <c r="CA33" t="s">
        <v>332</v>
      </c>
      <c r="CB33" t="s">
        <v>360</v>
      </c>
      <c r="CC33" t="s">
        <v>483</v>
      </c>
      <c r="CD33">
        <v>4</v>
      </c>
      <c r="CE33" t="s">
        <v>321</v>
      </c>
      <c r="CF33" t="s">
        <v>360</v>
      </c>
      <c r="CN33">
        <v>18</v>
      </c>
      <c r="CO33" t="s">
        <v>372</v>
      </c>
      <c r="CP33" t="s">
        <v>170</v>
      </c>
      <c r="CQ33">
        <v>18</v>
      </c>
      <c r="CW33" t="s">
        <v>686</v>
      </c>
    </row>
    <row r="34" spans="1:101" x14ac:dyDescent="0.3">
      <c r="A34" t="s">
        <v>127</v>
      </c>
      <c r="B34" s="2">
        <v>4</v>
      </c>
      <c r="C34" t="s">
        <v>143</v>
      </c>
      <c r="E34">
        <v>15</v>
      </c>
      <c r="F34">
        <v>4</v>
      </c>
      <c r="G34" s="6">
        <v>0.65</v>
      </c>
      <c r="H34">
        <v>7</v>
      </c>
      <c r="I34">
        <v>11</v>
      </c>
      <c r="K34">
        <v>15</v>
      </c>
      <c r="L34" s="11">
        <v>1</v>
      </c>
      <c r="M34" s="11" t="s">
        <v>398</v>
      </c>
      <c r="N34" s="11">
        <v>1</v>
      </c>
      <c r="O34" s="11"/>
      <c r="P34" s="11"/>
      <c r="Q34" s="6">
        <v>0</v>
      </c>
      <c r="R34" s="11">
        <f t="shared" si="0"/>
        <v>-1</v>
      </c>
      <c r="AW34" t="s">
        <v>127</v>
      </c>
      <c r="AX34">
        <v>33</v>
      </c>
      <c r="AY34" s="2">
        <v>4</v>
      </c>
      <c r="AZ34" t="s">
        <v>143</v>
      </c>
      <c r="BT34" t="s">
        <v>535</v>
      </c>
      <c r="BU34" s="12">
        <v>1</v>
      </c>
      <c r="BV34">
        <v>3</v>
      </c>
      <c r="BW34" t="s">
        <v>331</v>
      </c>
      <c r="BX34" t="s">
        <v>360</v>
      </c>
      <c r="BZ34" t="s">
        <v>333</v>
      </c>
      <c r="CA34" t="s">
        <v>331</v>
      </c>
      <c r="CB34" t="s">
        <v>360</v>
      </c>
      <c r="CC34" t="s">
        <v>484</v>
      </c>
      <c r="CD34">
        <v>5</v>
      </c>
      <c r="CE34" t="s">
        <v>321</v>
      </c>
      <c r="CF34" t="s">
        <v>360</v>
      </c>
      <c r="CN34">
        <v>19</v>
      </c>
      <c r="CO34" t="s">
        <v>372</v>
      </c>
      <c r="CP34" t="s">
        <v>595</v>
      </c>
      <c r="CQ34">
        <v>19</v>
      </c>
      <c r="CW34" t="s">
        <v>687</v>
      </c>
    </row>
    <row r="35" spans="1:101" x14ac:dyDescent="0.3">
      <c r="A35" t="s">
        <v>127</v>
      </c>
      <c r="B35" s="2">
        <v>5</v>
      </c>
      <c r="C35" t="s">
        <v>144</v>
      </c>
      <c r="E35">
        <v>16</v>
      </c>
      <c r="F35">
        <v>5</v>
      </c>
      <c r="G35" s="6">
        <v>0.65</v>
      </c>
      <c r="H35">
        <v>7</v>
      </c>
      <c r="I35">
        <v>11</v>
      </c>
      <c r="K35">
        <v>16</v>
      </c>
      <c r="L35" s="11">
        <v>2</v>
      </c>
      <c r="M35" s="11" t="s">
        <v>398</v>
      </c>
      <c r="N35" s="11" t="s">
        <v>398</v>
      </c>
      <c r="O35" s="11"/>
      <c r="P35" s="11"/>
      <c r="Q35" s="6">
        <v>0</v>
      </c>
      <c r="R35" s="11">
        <f t="shared" si="0"/>
        <v>-2</v>
      </c>
      <c r="AW35" t="s">
        <v>127</v>
      </c>
      <c r="AX35">
        <v>34</v>
      </c>
      <c r="AY35" s="2">
        <v>5</v>
      </c>
      <c r="AZ35" t="s">
        <v>144</v>
      </c>
      <c r="BT35" t="s">
        <v>536</v>
      </c>
      <c r="BU35" s="12">
        <v>1</v>
      </c>
      <c r="BV35">
        <v>4</v>
      </c>
      <c r="BW35" t="s">
        <v>331</v>
      </c>
      <c r="BX35" t="s">
        <v>360</v>
      </c>
      <c r="BZ35" t="s">
        <v>334</v>
      </c>
      <c r="CA35" t="s">
        <v>335</v>
      </c>
      <c r="CB35" t="s">
        <v>360</v>
      </c>
      <c r="CC35" t="s">
        <v>470</v>
      </c>
      <c r="CD35">
        <v>1</v>
      </c>
      <c r="CE35" t="s">
        <v>325</v>
      </c>
      <c r="CF35" t="s">
        <v>360</v>
      </c>
      <c r="CN35">
        <v>20</v>
      </c>
      <c r="CO35" t="s">
        <v>372</v>
      </c>
      <c r="CP35" t="s">
        <v>596</v>
      </c>
      <c r="CQ35">
        <v>20</v>
      </c>
      <c r="CW35" t="s">
        <v>688</v>
      </c>
    </row>
    <row r="36" spans="1:101" x14ac:dyDescent="0.3">
      <c r="A36" t="s">
        <v>127</v>
      </c>
      <c r="B36" s="2">
        <v>6</v>
      </c>
      <c r="C36" t="s">
        <v>145</v>
      </c>
      <c r="E36">
        <v>17</v>
      </c>
      <c r="F36">
        <v>6</v>
      </c>
      <c r="G36" s="6">
        <v>0.75</v>
      </c>
      <c r="H36">
        <v>8</v>
      </c>
      <c r="I36">
        <v>14</v>
      </c>
      <c r="K36">
        <v>17</v>
      </c>
      <c r="L36" s="11">
        <v>3</v>
      </c>
      <c r="M36" s="11" t="s">
        <v>398</v>
      </c>
      <c r="N36" s="11" t="s">
        <v>398</v>
      </c>
      <c r="O36" s="11">
        <v>1</v>
      </c>
      <c r="P36" s="11"/>
      <c r="Q36" s="6">
        <v>0</v>
      </c>
      <c r="R36" s="11">
        <f t="shared" si="0"/>
        <v>-3</v>
      </c>
      <c r="AW36" t="s">
        <v>127</v>
      </c>
      <c r="AX36">
        <v>35</v>
      </c>
      <c r="AY36" s="2">
        <v>6</v>
      </c>
      <c r="AZ36" t="s">
        <v>145</v>
      </c>
      <c r="BT36" t="s">
        <v>537</v>
      </c>
      <c r="BU36" s="12">
        <v>1</v>
      </c>
      <c r="BV36">
        <v>5</v>
      </c>
      <c r="BW36" t="s">
        <v>331</v>
      </c>
      <c r="BX36" t="s">
        <v>360</v>
      </c>
      <c r="BZ36" t="s">
        <v>356</v>
      </c>
      <c r="CA36" t="s">
        <v>319</v>
      </c>
      <c r="CB36" t="s">
        <v>360</v>
      </c>
      <c r="CC36" t="s">
        <v>485</v>
      </c>
      <c r="CD36">
        <v>2</v>
      </c>
      <c r="CE36" t="s">
        <v>325</v>
      </c>
      <c r="CF36" t="s">
        <v>360</v>
      </c>
      <c r="CN36">
        <v>21</v>
      </c>
      <c r="CO36" t="s">
        <v>580</v>
      </c>
      <c r="CW36" t="s">
        <v>689</v>
      </c>
    </row>
    <row r="37" spans="1:101" x14ac:dyDescent="0.3">
      <c r="A37" t="s">
        <v>127</v>
      </c>
      <c r="B37" s="2">
        <v>7</v>
      </c>
      <c r="C37" t="s">
        <v>146</v>
      </c>
      <c r="E37">
        <v>18</v>
      </c>
      <c r="F37">
        <v>7</v>
      </c>
      <c r="G37" s="6">
        <v>0.85</v>
      </c>
      <c r="H37">
        <v>9</v>
      </c>
      <c r="I37" s="2" t="s">
        <v>277</v>
      </c>
      <c r="K37">
        <v>18</v>
      </c>
      <c r="L37" s="11">
        <v>4</v>
      </c>
      <c r="M37" s="11" t="s">
        <v>398</v>
      </c>
      <c r="N37" s="11" t="s">
        <v>398</v>
      </c>
      <c r="O37" s="11" t="s">
        <v>398</v>
      </c>
      <c r="P37" s="11">
        <v>1</v>
      </c>
      <c r="Q37" s="6">
        <v>0</v>
      </c>
      <c r="R37" s="11">
        <f t="shared" si="0"/>
        <v>-4</v>
      </c>
      <c r="AW37" t="s">
        <v>127</v>
      </c>
      <c r="AX37">
        <v>36</v>
      </c>
      <c r="AY37" s="2">
        <v>7</v>
      </c>
      <c r="AZ37" t="s">
        <v>146</v>
      </c>
      <c r="BT37" t="s">
        <v>324</v>
      </c>
      <c r="BU37" s="12">
        <v>0</v>
      </c>
      <c r="BV37">
        <v>0</v>
      </c>
      <c r="BW37" t="s">
        <v>325</v>
      </c>
      <c r="BX37" t="s">
        <v>359</v>
      </c>
      <c r="BZ37" t="s">
        <v>336</v>
      </c>
      <c r="CA37" t="s">
        <v>321</v>
      </c>
      <c r="CB37" t="s">
        <v>360</v>
      </c>
      <c r="CC37" t="s">
        <v>486</v>
      </c>
      <c r="CD37">
        <v>3</v>
      </c>
      <c r="CE37" t="s">
        <v>325</v>
      </c>
      <c r="CF37" t="s">
        <v>360</v>
      </c>
      <c r="CN37">
        <v>22</v>
      </c>
      <c r="CO37" t="s">
        <v>580</v>
      </c>
      <c r="CW37" t="s">
        <v>690</v>
      </c>
    </row>
    <row r="38" spans="1:101" x14ac:dyDescent="0.3">
      <c r="A38" t="s">
        <v>127</v>
      </c>
      <c r="B38" s="2">
        <v>8</v>
      </c>
      <c r="C38" t="s">
        <v>147</v>
      </c>
      <c r="AW38" t="s">
        <v>127</v>
      </c>
      <c r="AX38">
        <v>37</v>
      </c>
      <c r="AY38" s="2">
        <v>8</v>
      </c>
      <c r="AZ38" t="s">
        <v>147</v>
      </c>
      <c r="BT38" t="s">
        <v>470</v>
      </c>
      <c r="BU38" s="12">
        <v>1</v>
      </c>
      <c r="BV38">
        <v>1</v>
      </c>
      <c r="BW38" t="s">
        <v>325</v>
      </c>
      <c r="BX38" t="s">
        <v>359</v>
      </c>
      <c r="BZ38" t="s">
        <v>337</v>
      </c>
      <c r="CA38" t="s">
        <v>321</v>
      </c>
      <c r="CB38" t="s">
        <v>360</v>
      </c>
      <c r="CC38" t="s">
        <v>487</v>
      </c>
      <c r="CD38">
        <v>4</v>
      </c>
      <c r="CE38" t="s">
        <v>325</v>
      </c>
      <c r="CF38" t="s">
        <v>360</v>
      </c>
      <c r="CN38">
        <v>23</v>
      </c>
      <c r="CO38" t="s">
        <v>581</v>
      </c>
      <c r="CW38" t="s">
        <v>691</v>
      </c>
    </row>
    <row r="39" spans="1:101" x14ac:dyDescent="0.3">
      <c r="A39" t="s">
        <v>127</v>
      </c>
      <c r="B39" s="2">
        <v>9</v>
      </c>
      <c r="C39" t="s">
        <v>148</v>
      </c>
      <c r="AW39" t="s">
        <v>127</v>
      </c>
      <c r="AX39">
        <v>38</v>
      </c>
      <c r="AY39" s="2">
        <v>9</v>
      </c>
      <c r="AZ39" t="s">
        <v>148</v>
      </c>
      <c r="BT39" t="s">
        <v>485</v>
      </c>
      <c r="BU39" s="12">
        <v>1</v>
      </c>
      <c r="BV39">
        <v>2</v>
      </c>
      <c r="BW39" t="s">
        <v>325</v>
      </c>
      <c r="BX39" t="s">
        <v>359</v>
      </c>
      <c r="BZ39" t="s">
        <v>338</v>
      </c>
      <c r="CA39" t="s">
        <v>339</v>
      </c>
      <c r="CB39" t="s">
        <v>360</v>
      </c>
      <c r="CC39" t="s">
        <v>488</v>
      </c>
      <c r="CD39">
        <v>5</v>
      </c>
      <c r="CE39" t="s">
        <v>325</v>
      </c>
      <c r="CF39" t="s">
        <v>360</v>
      </c>
      <c r="CN39">
        <v>24</v>
      </c>
      <c r="CO39" t="s">
        <v>581</v>
      </c>
      <c r="CW39" t="s">
        <v>692</v>
      </c>
    </row>
    <row r="40" spans="1:101" x14ac:dyDescent="0.3">
      <c r="A40" t="s">
        <v>127</v>
      </c>
      <c r="B40" s="2">
        <v>10</v>
      </c>
      <c r="C40" t="s">
        <v>149</v>
      </c>
      <c r="E40" t="s">
        <v>281</v>
      </c>
      <c r="F40" t="s">
        <v>106</v>
      </c>
      <c r="G40" t="s">
        <v>282</v>
      </c>
      <c r="H40" t="s">
        <v>55</v>
      </c>
      <c r="I40" t="s">
        <v>59</v>
      </c>
      <c r="J40" t="s">
        <v>60</v>
      </c>
      <c r="K40" t="s">
        <v>283</v>
      </c>
      <c r="L40" t="s">
        <v>284</v>
      </c>
      <c r="M40" t="s">
        <v>285</v>
      </c>
      <c r="P40" t="s">
        <v>32</v>
      </c>
      <c r="Q40" t="s">
        <v>59</v>
      </c>
      <c r="R40" t="s">
        <v>60</v>
      </c>
      <c r="S40" t="s">
        <v>283</v>
      </c>
      <c r="T40" t="s">
        <v>284</v>
      </c>
      <c r="U40" t="s">
        <v>285</v>
      </c>
      <c r="V40" t="s">
        <v>301</v>
      </c>
      <c r="W40" t="s">
        <v>62</v>
      </c>
      <c r="X40" t="s">
        <v>302</v>
      </c>
      <c r="AW40" t="s">
        <v>127</v>
      </c>
      <c r="AX40">
        <v>39</v>
      </c>
      <c r="AY40" s="2">
        <v>10</v>
      </c>
      <c r="AZ40" t="s">
        <v>149</v>
      </c>
      <c r="BT40" t="s">
        <v>486</v>
      </c>
      <c r="BU40" s="12">
        <v>1</v>
      </c>
      <c r="BV40">
        <v>3</v>
      </c>
      <c r="BW40" t="s">
        <v>325</v>
      </c>
      <c r="BX40" t="s">
        <v>359</v>
      </c>
      <c r="BZ40" t="s">
        <v>340</v>
      </c>
      <c r="CA40" t="s">
        <v>341</v>
      </c>
      <c r="CB40" t="s">
        <v>360</v>
      </c>
      <c r="CC40" t="s">
        <v>471</v>
      </c>
      <c r="CD40">
        <v>1</v>
      </c>
      <c r="CE40" t="s">
        <v>327</v>
      </c>
      <c r="CF40" t="s">
        <v>360</v>
      </c>
      <c r="CN40">
        <v>25</v>
      </c>
      <c r="CO40" t="s">
        <v>581</v>
      </c>
      <c r="CW40" t="s">
        <v>693</v>
      </c>
    </row>
    <row r="41" spans="1:101" x14ac:dyDescent="0.3">
      <c r="A41" t="s">
        <v>127</v>
      </c>
      <c r="B41" s="2">
        <v>11</v>
      </c>
      <c r="C41" t="s">
        <v>150</v>
      </c>
      <c r="E41">
        <v>1</v>
      </c>
      <c r="F41">
        <v>-3</v>
      </c>
      <c r="G41">
        <v>-3</v>
      </c>
      <c r="H41">
        <v>4</v>
      </c>
      <c r="I41" s="6">
        <v>-0.15</v>
      </c>
      <c r="J41" s="6">
        <v>-0.1</v>
      </c>
      <c r="K41" s="6">
        <v>-0.1</v>
      </c>
      <c r="L41" s="6">
        <v>-0.2</v>
      </c>
      <c r="M41" s="6">
        <v>-0.1</v>
      </c>
      <c r="P41" t="s">
        <v>134</v>
      </c>
      <c r="Q41" s="6">
        <v>0.1</v>
      </c>
      <c r="R41" s="6"/>
      <c r="S41" s="6"/>
      <c r="T41" s="6"/>
      <c r="U41" s="6">
        <v>0.05</v>
      </c>
      <c r="V41" s="6"/>
      <c r="W41" s="6"/>
      <c r="X41" s="6"/>
      <c r="AW41" t="s">
        <v>127</v>
      </c>
      <c r="AX41">
        <v>40</v>
      </c>
      <c r="AY41" s="2">
        <v>11</v>
      </c>
      <c r="AZ41" t="s">
        <v>150</v>
      </c>
      <c r="BT41" t="s">
        <v>487</v>
      </c>
      <c r="BU41" s="12">
        <v>1</v>
      </c>
      <c r="BV41">
        <v>4</v>
      </c>
      <c r="BW41" t="s">
        <v>325</v>
      </c>
      <c r="BX41" t="s">
        <v>359</v>
      </c>
      <c r="BZ41" t="s">
        <v>342</v>
      </c>
      <c r="CA41" t="s">
        <v>319</v>
      </c>
      <c r="CB41" t="s">
        <v>360</v>
      </c>
      <c r="CC41" t="s">
        <v>489</v>
      </c>
      <c r="CD41">
        <v>2</v>
      </c>
      <c r="CE41" t="s">
        <v>327</v>
      </c>
      <c r="CF41" t="s">
        <v>360</v>
      </c>
      <c r="CN41">
        <v>26</v>
      </c>
      <c r="CO41" t="s">
        <v>173</v>
      </c>
      <c r="CW41" t="s">
        <v>694</v>
      </c>
    </row>
    <row r="42" spans="1:101" x14ac:dyDescent="0.3">
      <c r="A42" t="s">
        <v>127</v>
      </c>
      <c r="B42" s="2">
        <v>12</v>
      </c>
      <c r="C42" t="s">
        <v>151</v>
      </c>
      <c r="E42">
        <v>2</v>
      </c>
      <c r="F42">
        <v>-3</v>
      </c>
      <c r="G42">
        <v>-3</v>
      </c>
      <c r="H42">
        <v>4</v>
      </c>
      <c r="I42" s="6">
        <v>-0.15</v>
      </c>
      <c r="J42" s="6">
        <v>-0.1</v>
      </c>
      <c r="K42" s="6">
        <v>-0.1</v>
      </c>
      <c r="L42" s="6">
        <v>-0.2</v>
      </c>
      <c r="M42" s="6">
        <v>-0.1</v>
      </c>
      <c r="P42" t="s">
        <v>135</v>
      </c>
      <c r="Q42" s="6">
        <v>0.05</v>
      </c>
      <c r="R42" s="6">
        <v>-0.05</v>
      </c>
      <c r="S42" s="6"/>
      <c r="T42" s="6">
        <v>0.05</v>
      </c>
      <c r="U42" s="6">
        <v>0.1</v>
      </c>
      <c r="V42" s="6">
        <v>0.05</v>
      </c>
      <c r="W42" s="6"/>
      <c r="X42" s="6"/>
      <c r="AW42" t="s">
        <v>127</v>
      </c>
      <c r="AX42">
        <v>41</v>
      </c>
      <c r="AY42" s="2">
        <v>12</v>
      </c>
      <c r="AZ42" t="s">
        <v>151</v>
      </c>
      <c r="BT42" t="s">
        <v>488</v>
      </c>
      <c r="BU42" s="12">
        <v>1</v>
      </c>
      <c r="BV42">
        <v>5</v>
      </c>
      <c r="BW42" t="s">
        <v>325</v>
      </c>
      <c r="BX42" t="s">
        <v>359</v>
      </c>
      <c r="BZ42" t="s">
        <v>343</v>
      </c>
      <c r="CA42" t="s">
        <v>319</v>
      </c>
      <c r="CB42" t="s">
        <v>360</v>
      </c>
      <c r="CC42" t="s">
        <v>490</v>
      </c>
      <c r="CD42">
        <v>3</v>
      </c>
      <c r="CE42" t="s">
        <v>327</v>
      </c>
      <c r="CF42" t="s">
        <v>360</v>
      </c>
      <c r="CN42">
        <v>27</v>
      </c>
      <c r="CO42" t="s">
        <v>173</v>
      </c>
      <c r="CW42" t="s">
        <v>695</v>
      </c>
    </row>
    <row r="43" spans="1:101" x14ac:dyDescent="0.3">
      <c r="A43" t="s">
        <v>127</v>
      </c>
      <c r="B43" s="2">
        <v>13</v>
      </c>
      <c r="C43" t="s">
        <v>152</v>
      </c>
      <c r="E43">
        <v>3</v>
      </c>
      <c r="F43">
        <v>-3</v>
      </c>
      <c r="G43">
        <v>-3</v>
      </c>
      <c r="H43">
        <v>4</v>
      </c>
      <c r="I43" s="6">
        <v>-0.15</v>
      </c>
      <c r="J43" s="6">
        <v>-0.1</v>
      </c>
      <c r="K43" s="6">
        <v>-0.1</v>
      </c>
      <c r="L43" s="6">
        <v>-0.2</v>
      </c>
      <c r="M43" s="6">
        <v>-0.1</v>
      </c>
      <c r="P43" t="s">
        <v>136</v>
      </c>
      <c r="Q43" s="6"/>
      <c r="R43" s="6">
        <v>0.1</v>
      </c>
      <c r="S43" s="6">
        <v>0.15</v>
      </c>
      <c r="T43" s="6"/>
      <c r="U43" s="6"/>
      <c r="V43" s="6"/>
      <c r="W43" s="6">
        <v>-0.1</v>
      </c>
      <c r="X43" s="6">
        <v>-0.05</v>
      </c>
      <c r="AW43" t="s">
        <v>127</v>
      </c>
      <c r="AX43">
        <v>42</v>
      </c>
      <c r="AY43" s="2">
        <v>13</v>
      </c>
      <c r="AZ43" t="s">
        <v>152</v>
      </c>
      <c r="BT43" t="s">
        <v>349</v>
      </c>
      <c r="BU43" s="12">
        <v>0</v>
      </c>
      <c r="BV43">
        <v>0</v>
      </c>
      <c r="BW43" t="s">
        <v>353</v>
      </c>
      <c r="BX43" t="s">
        <v>361</v>
      </c>
      <c r="BZ43" t="s">
        <v>344</v>
      </c>
      <c r="CA43" t="s">
        <v>345</v>
      </c>
      <c r="CB43" t="s">
        <v>360</v>
      </c>
      <c r="CC43" t="s">
        <v>491</v>
      </c>
      <c r="CD43">
        <v>4</v>
      </c>
      <c r="CE43" t="s">
        <v>327</v>
      </c>
      <c r="CF43" t="s">
        <v>360</v>
      </c>
      <c r="CN43">
        <v>28</v>
      </c>
      <c r="CO43" t="s">
        <v>173</v>
      </c>
    </row>
    <row r="44" spans="1:101" x14ac:dyDescent="0.3">
      <c r="A44" t="s">
        <v>127</v>
      </c>
      <c r="B44" s="2">
        <v>14</v>
      </c>
      <c r="C44" t="s">
        <v>153</v>
      </c>
      <c r="E44">
        <v>4</v>
      </c>
      <c r="F44">
        <v>-2</v>
      </c>
      <c r="G44">
        <v>-2</v>
      </c>
      <c r="H44">
        <v>3</v>
      </c>
      <c r="I44" s="6">
        <v>-0.15</v>
      </c>
      <c r="J44" s="6">
        <v>-0.1</v>
      </c>
      <c r="K44" s="6">
        <v>-0.1</v>
      </c>
      <c r="L44" s="6">
        <v>-0.2</v>
      </c>
      <c r="M44" s="6">
        <v>-0.1</v>
      </c>
      <c r="P44" t="s">
        <v>137</v>
      </c>
      <c r="Q44" s="6">
        <v>0.1</v>
      </c>
      <c r="R44" s="6"/>
      <c r="S44" s="6"/>
      <c r="T44" s="6"/>
      <c r="U44" s="6"/>
      <c r="V44" s="6"/>
      <c r="W44" s="6"/>
      <c r="X44" s="6"/>
      <c r="AW44" t="s">
        <v>127</v>
      </c>
      <c r="AX44">
        <v>43</v>
      </c>
      <c r="AY44" s="2">
        <v>14</v>
      </c>
      <c r="AZ44" t="s">
        <v>153</v>
      </c>
      <c r="BT44" t="s">
        <v>350</v>
      </c>
      <c r="BU44" s="12">
        <v>0</v>
      </c>
      <c r="BV44">
        <v>0</v>
      </c>
      <c r="BW44" t="s">
        <v>331</v>
      </c>
      <c r="BX44" t="s">
        <v>360</v>
      </c>
      <c r="CC44" t="s">
        <v>492</v>
      </c>
      <c r="CD44">
        <v>5</v>
      </c>
      <c r="CE44" t="s">
        <v>327</v>
      </c>
      <c r="CF44" t="s">
        <v>360</v>
      </c>
      <c r="CN44">
        <v>29</v>
      </c>
      <c r="CO44" t="s">
        <v>173</v>
      </c>
    </row>
    <row r="45" spans="1:101" x14ac:dyDescent="0.3">
      <c r="A45" t="s">
        <v>127</v>
      </c>
      <c r="B45" s="2">
        <v>15</v>
      </c>
      <c r="C45" t="s">
        <v>154</v>
      </c>
      <c r="E45">
        <v>5</v>
      </c>
      <c r="F45">
        <v>-1</v>
      </c>
      <c r="G45">
        <v>-1</v>
      </c>
      <c r="H45">
        <v>2</v>
      </c>
      <c r="I45" s="6">
        <v>-0.15</v>
      </c>
      <c r="J45" s="6">
        <v>-0.1</v>
      </c>
      <c r="K45" s="6">
        <v>-0.1</v>
      </c>
      <c r="L45" s="6">
        <v>-0.2</v>
      </c>
      <c r="M45" s="6">
        <v>-0.1</v>
      </c>
      <c r="P45" t="s">
        <v>138</v>
      </c>
      <c r="Q45" s="6"/>
      <c r="R45" s="6">
        <v>0.05</v>
      </c>
      <c r="S45" s="6">
        <v>0.1</v>
      </c>
      <c r="T45" s="6">
        <v>0.05</v>
      </c>
      <c r="U45" s="6">
        <v>0.05</v>
      </c>
      <c r="V45" s="6">
        <v>0.1</v>
      </c>
      <c r="W45" s="6">
        <v>-0.15</v>
      </c>
      <c r="X45" s="6"/>
      <c r="AW45" t="s">
        <v>127</v>
      </c>
      <c r="AX45">
        <v>44</v>
      </c>
      <c r="AY45" s="2">
        <v>15</v>
      </c>
      <c r="AZ45" t="s">
        <v>154</v>
      </c>
      <c r="BT45" t="s">
        <v>351</v>
      </c>
      <c r="BU45" s="12">
        <v>0</v>
      </c>
      <c r="BV45">
        <v>0</v>
      </c>
      <c r="BW45" t="s">
        <v>325</v>
      </c>
      <c r="BX45" t="s">
        <v>360</v>
      </c>
      <c r="CC45" t="s">
        <v>472</v>
      </c>
      <c r="CD45">
        <v>1</v>
      </c>
      <c r="CE45" t="s">
        <v>321</v>
      </c>
      <c r="CF45" t="s">
        <v>360</v>
      </c>
      <c r="CN45">
        <v>30</v>
      </c>
      <c r="CO45" t="s">
        <v>582</v>
      </c>
    </row>
    <row r="46" spans="1:101" x14ac:dyDescent="0.3">
      <c r="A46" t="s">
        <v>128</v>
      </c>
      <c r="B46" s="2">
        <v>1</v>
      </c>
      <c r="C46" t="s">
        <v>155</v>
      </c>
      <c r="E46">
        <v>6</v>
      </c>
      <c r="F46">
        <v>0</v>
      </c>
      <c r="G46">
        <v>0</v>
      </c>
      <c r="H46">
        <v>1</v>
      </c>
      <c r="I46" s="6">
        <v>-0.15</v>
      </c>
      <c r="J46" s="6">
        <v>-0.1</v>
      </c>
      <c r="K46" s="6">
        <v>-0.1</v>
      </c>
      <c r="L46" s="6">
        <v>-0.2</v>
      </c>
      <c r="M46" s="6">
        <v>-0.1</v>
      </c>
      <c r="P46" t="s">
        <v>139</v>
      </c>
      <c r="Q46" s="6">
        <v>0.05</v>
      </c>
      <c r="R46" s="6">
        <v>0.05</v>
      </c>
      <c r="S46" s="6">
        <v>0.05</v>
      </c>
      <c r="T46" s="6">
        <v>0.1</v>
      </c>
      <c r="U46" s="6">
        <v>0.15</v>
      </c>
      <c r="V46" s="6">
        <v>0.05</v>
      </c>
      <c r="W46" s="6">
        <v>-0.1</v>
      </c>
      <c r="X46" s="6">
        <v>-0.05</v>
      </c>
      <c r="AW46" t="s">
        <v>128</v>
      </c>
      <c r="AX46">
        <v>45</v>
      </c>
      <c r="AY46" s="2">
        <v>1</v>
      </c>
      <c r="AZ46" t="s">
        <v>155</v>
      </c>
      <c r="BT46" t="s">
        <v>538</v>
      </c>
      <c r="BU46" s="12">
        <v>1</v>
      </c>
      <c r="BV46">
        <v>1</v>
      </c>
      <c r="BW46" t="s">
        <v>325</v>
      </c>
      <c r="BX46" t="s">
        <v>360</v>
      </c>
      <c r="CC46" t="s">
        <v>493</v>
      </c>
      <c r="CD46">
        <v>2</v>
      </c>
      <c r="CE46" t="s">
        <v>321</v>
      </c>
      <c r="CF46" t="s">
        <v>360</v>
      </c>
      <c r="CN46">
        <v>31</v>
      </c>
      <c r="CO46" t="s">
        <v>582</v>
      </c>
    </row>
    <row r="47" spans="1:101" x14ac:dyDescent="0.3">
      <c r="A47" t="s">
        <v>128</v>
      </c>
      <c r="B47" s="2">
        <v>2</v>
      </c>
      <c r="C47" t="s">
        <v>156</v>
      </c>
      <c r="E47">
        <v>7</v>
      </c>
      <c r="F47">
        <v>0</v>
      </c>
      <c r="G47">
        <v>0</v>
      </c>
      <c r="H47">
        <v>0</v>
      </c>
      <c r="I47" s="6">
        <v>-0.15</v>
      </c>
      <c r="J47" s="6">
        <v>-0.1</v>
      </c>
      <c r="K47" s="6">
        <v>-0.1</v>
      </c>
      <c r="L47" s="6">
        <v>-0.2</v>
      </c>
      <c r="M47" s="6">
        <v>-0.1</v>
      </c>
      <c r="P47" t="s">
        <v>140</v>
      </c>
      <c r="Q47" s="6">
        <v>0.05</v>
      </c>
      <c r="R47" s="6">
        <v>0.05</v>
      </c>
      <c r="S47" s="6">
        <v>0.05</v>
      </c>
      <c r="T47" s="6"/>
      <c r="U47" s="6"/>
      <c r="V47" s="6">
        <v>0.05</v>
      </c>
      <c r="W47" s="6">
        <v>0.05</v>
      </c>
      <c r="X47" s="6">
        <v>-0.1</v>
      </c>
      <c r="AW47" t="s">
        <v>128</v>
      </c>
      <c r="AX47">
        <v>46</v>
      </c>
      <c r="AY47" s="2">
        <v>2</v>
      </c>
      <c r="AZ47" t="s">
        <v>156</v>
      </c>
      <c r="BT47" t="s">
        <v>539</v>
      </c>
      <c r="BU47" s="12">
        <v>1</v>
      </c>
      <c r="BV47">
        <v>2</v>
      </c>
      <c r="BW47" t="s">
        <v>325</v>
      </c>
      <c r="BX47" t="s">
        <v>360</v>
      </c>
      <c r="CC47" t="s">
        <v>494</v>
      </c>
      <c r="CD47">
        <v>3</v>
      </c>
      <c r="CE47" t="s">
        <v>321</v>
      </c>
      <c r="CF47" t="s">
        <v>360</v>
      </c>
      <c r="CN47">
        <v>32</v>
      </c>
      <c r="CO47" t="s">
        <v>583</v>
      </c>
    </row>
    <row r="48" spans="1:101" x14ac:dyDescent="0.3">
      <c r="A48" t="s">
        <v>128</v>
      </c>
      <c r="B48" s="2">
        <v>3</v>
      </c>
      <c r="C48" t="s">
        <v>157</v>
      </c>
      <c r="E48">
        <v>8</v>
      </c>
      <c r="F48">
        <v>0</v>
      </c>
      <c r="G48">
        <v>0</v>
      </c>
      <c r="H48">
        <v>0</v>
      </c>
      <c r="I48" s="6">
        <v>-0.15</v>
      </c>
      <c r="J48" s="6">
        <v>-0.1</v>
      </c>
      <c r="K48" s="6">
        <v>-0.1</v>
      </c>
      <c r="L48" s="6">
        <v>-0.2</v>
      </c>
      <c r="M48" s="6">
        <v>-0.1</v>
      </c>
      <c r="AW48" t="s">
        <v>128</v>
      </c>
      <c r="AX48">
        <v>47</v>
      </c>
      <c r="AY48" s="2">
        <v>3</v>
      </c>
      <c r="AZ48" t="s">
        <v>157</v>
      </c>
      <c r="BT48" t="s">
        <v>540</v>
      </c>
      <c r="BU48" s="12">
        <v>1</v>
      </c>
      <c r="BV48">
        <v>3</v>
      </c>
      <c r="BW48" t="s">
        <v>325</v>
      </c>
      <c r="BX48" t="s">
        <v>360</v>
      </c>
      <c r="CC48" t="s">
        <v>495</v>
      </c>
      <c r="CD48">
        <v>4</v>
      </c>
      <c r="CE48" t="s">
        <v>321</v>
      </c>
      <c r="CF48" t="s">
        <v>360</v>
      </c>
      <c r="CN48">
        <v>33</v>
      </c>
      <c r="CO48" t="s">
        <v>583</v>
      </c>
    </row>
    <row r="49" spans="1:93" x14ac:dyDescent="0.3">
      <c r="A49" t="s">
        <v>128</v>
      </c>
      <c r="B49" s="2">
        <v>4</v>
      </c>
      <c r="C49" t="s">
        <v>158</v>
      </c>
      <c r="E49">
        <v>9</v>
      </c>
      <c r="F49">
        <v>0</v>
      </c>
      <c r="G49">
        <v>0</v>
      </c>
      <c r="H49">
        <v>0</v>
      </c>
      <c r="I49" s="6">
        <v>-0.15</v>
      </c>
      <c r="J49" s="6">
        <v>-0.1</v>
      </c>
      <c r="K49" s="6">
        <v>-0.1</v>
      </c>
      <c r="L49" s="6">
        <v>-0.2</v>
      </c>
      <c r="M49" s="6">
        <v>-0.1</v>
      </c>
      <c r="AW49" t="s">
        <v>128</v>
      </c>
      <c r="AX49">
        <v>48</v>
      </c>
      <c r="AY49" s="2">
        <v>4</v>
      </c>
      <c r="AZ49" t="s">
        <v>158</v>
      </c>
      <c r="BT49" t="s">
        <v>541</v>
      </c>
      <c r="BU49" s="12">
        <v>1</v>
      </c>
      <c r="BV49">
        <v>4</v>
      </c>
      <c r="BW49" t="s">
        <v>325</v>
      </c>
      <c r="BX49" t="s">
        <v>360</v>
      </c>
      <c r="CC49" t="s">
        <v>496</v>
      </c>
      <c r="CD49">
        <v>5</v>
      </c>
      <c r="CE49" t="s">
        <v>321</v>
      </c>
      <c r="CF49" t="s">
        <v>360</v>
      </c>
      <c r="CN49">
        <v>34</v>
      </c>
      <c r="CO49" t="s">
        <v>583</v>
      </c>
    </row>
    <row r="50" spans="1:93" x14ac:dyDescent="0.3">
      <c r="A50" t="s">
        <v>128</v>
      </c>
      <c r="B50" s="2">
        <v>5</v>
      </c>
      <c r="C50" t="s">
        <v>159</v>
      </c>
      <c r="E50">
        <v>10</v>
      </c>
      <c r="F50">
        <v>0</v>
      </c>
      <c r="G50">
        <v>0</v>
      </c>
      <c r="H50">
        <v>0</v>
      </c>
      <c r="I50" s="6">
        <v>-0.1</v>
      </c>
      <c r="J50" s="6">
        <v>-0.05</v>
      </c>
      <c r="K50" s="6">
        <v>-0.1</v>
      </c>
      <c r="L50" s="6">
        <v>-0.15</v>
      </c>
      <c r="M50" s="6">
        <v>0.05</v>
      </c>
      <c r="P50" t="s">
        <v>223</v>
      </c>
      <c r="Q50" t="s">
        <v>59</v>
      </c>
      <c r="R50" t="s">
        <v>60</v>
      </c>
      <c r="S50" t="s">
        <v>283</v>
      </c>
      <c r="T50" t="s">
        <v>284</v>
      </c>
      <c r="U50" t="s">
        <v>285</v>
      </c>
      <c r="V50" t="s">
        <v>301</v>
      </c>
      <c r="W50" t="s">
        <v>62</v>
      </c>
      <c r="X50" t="s">
        <v>302</v>
      </c>
      <c r="AA50" t="s">
        <v>461</v>
      </c>
      <c r="AB50" t="s">
        <v>460</v>
      </c>
      <c r="AW50" t="s">
        <v>128</v>
      </c>
      <c r="AX50">
        <v>49</v>
      </c>
      <c r="AY50" s="2">
        <v>5</v>
      </c>
      <c r="AZ50" t="s">
        <v>159</v>
      </c>
      <c r="BT50" t="s">
        <v>542</v>
      </c>
      <c r="BU50" s="12">
        <v>1</v>
      </c>
      <c r="BV50">
        <v>5</v>
      </c>
      <c r="BW50" t="s">
        <v>325</v>
      </c>
      <c r="BX50" t="s">
        <v>360</v>
      </c>
      <c r="CC50" t="s">
        <v>497</v>
      </c>
      <c r="CD50">
        <v>1</v>
      </c>
      <c r="CE50" t="s">
        <v>355</v>
      </c>
      <c r="CF50" t="s">
        <v>360</v>
      </c>
      <c r="CN50">
        <v>35</v>
      </c>
      <c r="CO50" t="s">
        <v>584</v>
      </c>
    </row>
    <row r="51" spans="1:93" x14ac:dyDescent="0.3">
      <c r="A51" t="s">
        <v>128</v>
      </c>
      <c r="B51" s="2">
        <v>6</v>
      </c>
      <c r="C51" t="s">
        <v>160</v>
      </c>
      <c r="E51">
        <v>11</v>
      </c>
      <c r="F51">
        <v>0</v>
      </c>
      <c r="G51">
        <v>0</v>
      </c>
      <c r="H51">
        <v>0</v>
      </c>
      <c r="I51" s="6">
        <v>-0.05</v>
      </c>
      <c r="J51" s="6">
        <v>0</v>
      </c>
      <c r="K51" s="6">
        <v>-0.05</v>
      </c>
      <c r="L51" s="6">
        <v>-0.1</v>
      </c>
      <c r="M51" s="6">
        <v>0</v>
      </c>
      <c r="P51" s="7">
        <v>1</v>
      </c>
      <c r="Q51" s="6">
        <v>0.3</v>
      </c>
      <c r="R51" s="6">
        <v>0.25</v>
      </c>
      <c r="S51" s="6">
        <v>0.2</v>
      </c>
      <c r="T51" s="6">
        <v>0.15</v>
      </c>
      <c r="U51" s="6">
        <v>0.1</v>
      </c>
      <c r="V51" s="6">
        <v>0.1</v>
      </c>
      <c r="W51" s="6">
        <v>0.85</v>
      </c>
      <c r="X51" s="6">
        <v>0</v>
      </c>
      <c r="AA51" s="10">
        <v>1</v>
      </c>
      <c r="AB51" s="17" t="s">
        <v>459</v>
      </c>
      <c r="AW51" t="s">
        <v>128</v>
      </c>
      <c r="AX51">
        <v>50</v>
      </c>
      <c r="AY51" s="2">
        <v>6</v>
      </c>
      <c r="AZ51" t="s">
        <v>160</v>
      </c>
      <c r="BT51" t="s">
        <v>352</v>
      </c>
      <c r="BU51" s="12">
        <v>0</v>
      </c>
      <c r="BV51">
        <v>0</v>
      </c>
      <c r="BW51" t="s">
        <v>319</v>
      </c>
      <c r="BX51" t="s">
        <v>360</v>
      </c>
      <c r="CC51" t="s">
        <v>498</v>
      </c>
      <c r="CD51">
        <v>2</v>
      </c>
      <c r="CE51" t="s">
        <v>355</v>
      </c>
      <c r="CF51" t="s">
        <v>360</v>
      </c>
      <c r="CN51">
        <v>36</v>
      </c>
      <c r="CO51" t="s">
        <v>584</v>
      </c>
    </row>
    <row r="52" spans="1:93" x14ac:dyDescent="0.3">
      <c r="A52" t="s">
        <v>128</v>
      </c>
      <c r="B52" s="2">
        <v>7</v>
      </c>
      <c r="C52" t="s">
        <v>161</v>
      </c>
      <c r="E52">
        <v>12</v>
      </c>
      <c r="F52">
        <v>0</v>
      </c>
      <c r="G52">
        <v>0</v>
      </c>
      <c r="H52">
        <v>0</v>
      </c>
      <c r="I52" s="6">
        <v>0</v>
      </c>
      <c r="J52" s="6">
        <v>0</v>
      </c>
      <c r="K52" s="6">
        <v>0</v>
      </c>
      <c r="L52" s="6">
        <v>-0.05</v>
      </c>
      <c r="M52" s="6">
        <v>0</v>
      </c>
      <c r="P52" s="7">
        <v>2</v>
      </c>
      <c r="Q52" s="6">
        <v>0.35</v>
      </c>
      <c r="R52" s="6">
        <v>0.28999999999999998</v>
      </c>
      <c r="S52" s="6">
        <v>0.25</v>
      </c>
      <c r="T52" s="6">
        <v>0.21</v>
      </c>
      <c r="U52" s="6">
        <v>0.15</v>
      </c>
      <c r="V52" s="6">
        <v>0.1</v>
      </c>
      <c r="W52" s="6">
        <v>0.86</v>
      </c>
      <c r="X52" s="6">
        <v>0</v>
      </c>
      <c r="AA52" s="10">
        <v>2</v>
      </c>
      <c r="AB52" s="17" t="s">
        <v>459</v>
      </c>
      <c r="AW52" t="s">
        <v>128</v>
      </c>
      <c r="AX52">
        <v>51</v>
      </c>
      <c r="AY52" s="2">
        <v>7</v>
      </c>
      <c r="AZ52" t="s">
        <v>161</v>
      </c>
      <c r="BT52" t="s">
        <v>543</v>
      </c>
      <c r="BU52" s="12">
        <v>0</v>
      </c>
      <c r="BV52">
        <v>0</v>
      </c>
      <c r="BW52" t="s">
        <v>325</v>
      </c>
      <c r="BX52" t="s">
        <v>360</v>
      </c>
      <c r="CC52" t="s">
        <v>473</v>
      </c>
      <c r="CD52">
        <v>3</v>
      </c>
      <c r="CE52" t="s">
        <v>355</v>
      </c>
      <c r="CF52" t="s">
        <v>360</v>
      </c>
      <c r="CN52">
        <v>37</v>
      </c>
      <c r="CO52" t="s">
        <v>584</v>
      </c>
    </row>
    <row r="53" spans="1:93" x14ac:dyDescent="0.3">
      <c r="A53" t="s">
        <v>128</v>
      </c>
      <c r="B53" s="2">
        <v>8</v>
      </c>
      <c r="C53" t="s">
        <v>162</v>
      </c>
      <c r="E53">
        <v>13</v>
      </c>
      <c r="F53">
        <v>0</v>
      </c>
      <c r="G53">
        <v>0</v>
      </c>
      <c r="H53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P53" s="7">
        <v>3</v>
      </c>
      <c r="Q53" s="6">
        <v>0.4</v>
      </c>
      <c r="R53" s="6">
        <v>0.33</v>
      </c>
      <c r="S53" s="6">
        <v>0.3</v>
      </c>
      <c r="T53" s="6">
        <v>0.27</v>
      </c>
      <c r="U53" s="6">
        <v>0.2</v>
      </c>
      <c r="V53" s="6">
        <v>0.15</v>
      </c>
      <c r="W53" s="6">
        <v>0.87</v>
      </c>
      <c r="X53" s="6">
        <v>0</v>
      </c>
      <c r="AA53" s="10">
        <v>3</v>
      </c>
      <c r="AB53" s="17" t="s">
        <v>459</v>
      </c>
      <c r="AW53" t="s">
        <v>128</v>
      </c>
      <c r="AX53">
        <v>52</v>
      </c>
      <c r="AY53" s="2">
        <v>8</v>
      </c>
      <c r="AZ53" t="s">
        <v>162</v>
      </c>
      <c r="BT53" t="s">
        <v>544</v>
      </c>
      <c r="BU53" s="12">
        <v>1</v>
      </c>
      <c r="BV53">
        <v>1</v>
      </c>
      <c r="BW53" t="s">
        <v>325</v>
      </c>
      <c r="BX53" t="s">
        <v>360</v>
      </c>
      <c r="CC53" t="s">
        <v>499</v>
      </c>
      <c r="CD53">
        <v>4</v>
      </c>
      <c r="CE53" t="s">
        <v>355</v>
      </c>
      <c r="CF53" t="s">
        <v>360</v>
      </c>
      <c r="CN53">
        <v>38</v>
      </c>
      <c r="CO53" t="s">
        <v>584</v>
      </c>
    </row>
    <row r="54" spans="1:93" x14ac:dyDescent="0.3">
      <c r="A54" t="s">
        <v>128</v>
      </c>
      <c r="B54" s="2">
        <v>9</v>
      </c>
      <c r="E54">
        <v>14</v>
      </c>
      <c r="F54">
        <v>0</v>
      </c>
      <c r="G54">
        <v>0</v>
      </c>
      <c r="H54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P54" s="7">
        <v>4</v>
      </c>
      <c r="Q54" s="6">
        <v>0.45</v>
      </c>
      <c r="R54" s="6">
        <v>0.37</v>
      </c>
      <c r="S54" s="6">
        <v>0.35</v>
      </c>
      <c r="T54" s="6">
        <v>0.33</v>
      </c>
      <c r="U54" s="6">
        <v>0.25</v>
      </c>
      <c r="V54" s="6">
        <v>0.15</v>
      </c>
      <c r="W54" s="6">
        <v>0.88</v>
      </c>
      <c r="X54" s="6">
        <v>0.2</v>
      </c>
      <c r="AA54" s="10">
        <v>4</v>
      </c>
      <c r="AB54" s="17" t="s">
        <v>459</v>
      </c>
      <c r="AW54" t="s">
        <v>128</v>
      </c>
      <c r="AX54">
        <v>53</v>
      </c>
      <c r="AY54" s="2">
        <v>9</v>
      </c>
      <c r="BT54" t="s">
        <v>545</v>
      </c>
      <c r="BU54" s="12">
        <v>1</v>
      </c>
      <c r="BV54">
        <v>2</v>
      </c>
      <c r="BW54" t="s">
        <v>325</v>
      </c>
      <c r="BX54" t="s">
        <v>360</v>
      </c>
      <c r="CC54" t="s">
        <v>500</v>
      </c>
      <c r="CD54">
        <v>5</v>
      </c>
      <c r="CE54" t="s">
        <v>355</v>
      </c>
      <c r="CF54" t="s">
        <v>360</v>
      </c>
      <c r="CN54">
        <v>39</v>
      </c>
      <c r="CO54" t="s">
        <v>584</v>
      </c>
    </row>
    <row r="55" spans="1:93" x14ac:dyDescent="0.3">
      <c r="A55" t="s">
        <v>128</v>
      </c>
      <c r="B55" s="2">
        <v>10</v>
      </c>
      <c r="C55" t="s">
        <v>375</v>
      </c>
      <c r="E55">
        <v>15</v>
      </c>
      <c r="F55">
        <v>0</v>
      </c>
      <c r="G55">
        <v>0</v>
      </c>
      <c r="H55">
        <v>-1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P55" s="7">
        <v>5</v>
      </c>
      <c r="Q55" s="6">
        <v>0.5</v>
      </c>
      <c r="R55" s="6">
        <v>0.42</v>
      </c>
      <c r="S55" s="6">
        <v>0.4</v>
      </c>
      <c r="T55" s="6">
        <v>0.4</v>
      </c>
      <c r="U55" s="6">
        <v>0.31</v>
      </c>
      <c r="V55" s="6">
        <v>0.2</v>
      </c>
      <c r="W55" s="6">
        <v>0.9</v>
      </c>
      <c r="X55" s="6">
        <v>0.25</v>
      </c>
      <c r="AA55" s="10">
        <v>5</v>
      </c>
      <c r="AB55" s="17" t="s">
        <v>462</v>
      </c>
      <c r="AW55" t="s">
        <v>128</v>
      </c>
      <c r="AX55">
        <v>54</v>
      </c>
      <c r="AY55" s="2">
        <v>10</v>
      </c>
      <c r="AZ55" t="s">
        <v>375</v>
      </c>
      <c r="BT55" t="s">
        <v>546</v>
      </c>
      <c r="BU55" s="12">
        <v>1</v>
      </c>
      <c r="BV55">
        <v>3</v>
      </c>
      <c r="BW55" t="s">
        <v>325</v>
      </c>
      <c r="BX55" t="s">
        <v>360</v>
      </c>
      <c r="CC55" t="s">
        <v>474</v>
      </c>
      <c r="CD55">
        <v>1</v>
      </c>
      <c r="CE55" t="s">
        <v>332</v>
      </c>
      <c r="CF55" t="s">
        <v>360</v>
      </c>
      <c r="CN55">
        <v>40</v>
      </c>
      <c r="CO55" t="s">
        <v>585</v>
      </c>
    </row>
    <row r="56" spans="1:93" x14ac:dyDescent="0.3">
      <c r="A56" t="s">
        <v>128</v>
      </c>
      <c r="B56" s="2">
        <v>11</v>
      </c>
      <c r="C56" t="s">
        <v>376</v>
      </c>
      <c r="E56">
        <v>16</v>
      </c>
      <c r="F56">
        <v>1</v>
      </c>
      <c r="G56">
        <v>1</v>
      </c>
      <c r="H56">
        <v>-2</v>
      </c>
      <c r="I56" s="6">
        <v>0</v>
      </c>
      <c r="J56" s="6">
        <v>0.05</v>
      </c>
      <c r="K56" s="6">
        <v>0</v>
      </c>
      <c r="L56" s="6">
        <v>0</v>
      </c>
      <c r="M56" s="6">
        <v>0</v>
      </c>
      <c r="P56" s="7">
        <v>6</v>
      </c>
      <c r="Q56" s="6">
        <v>0.55000000000000004</v>
      </c>
      <c r="R56" s="6">
        <v>0.47</v>
      </c>
      <c r="S56" s="6">
        <v>0.45</v>
      </c>
      <c r="T56" s="6">
        <v>0.47</v>
      </c>
      <c r="U56" s="6">
        <v>0.37</v>
      </c>
      <c r="V56" s="6">
        <v>0.2</v>
      </c>
      <c r="W56" s="6">
        <v>0.92</v>
      </c>
      <c r="X56" s="6">
        <v>0.3</v>
      </c>
      <c r="AA56" s="10">
        <v>6</v>
      </c>
      <c r="AB56" s="17" t="s">
        <v>462</v>
      </c>
      <c r="AW56" t="s">
        <v>128</v>
      </c>
      <c r="AX56">
        <v>55</v>
      </c>
      <c r="AY56" s="2">
        <v>11</v>
      </c>
      <c r="AZ56" t="s">
        <v>376</v>
      </c>
      <c r="BT56" t="s">
        <v>547</v>
      </c>
      <c r="BU56" s="12">
        <v>1</v>
      </c>
      <c r="BV56">
        <v>4</v>
      </c>
      <c r="BW56" t="s">
        <v>325</v>
      </c>
      <c r="BX56" t="s">
        <v>360</v>
      </c>
      <c r="CC56" t="s">
        <v>501</v>
      </c>
      <c r="CD56">
        <v>2</v>
      </c>
      <c r="CE56" t="s">
        <v>332</v>
      </c>
      <c r="CF56" t="s">
        <v>360</v>
      </c>
      <c r="CN56">
        <v>41</v>
      </c>
      <c r="CO56" t="s">
        <v>585</v>
      </c>
    </row>
    <row r="57" spans="1:93" x14ac:dyDescent="0.3">
      <c r="A57" t="s">
        <v>128</v>
      </c>
      <c r="B57" s="2">
        <v>12</v>
      </c>
      <c r="C57" t="s">
        <v>377</v>
      </c>
      <c r="E57">
        <v>17</v>
      </c>
      <c r="F57">
        <v>2</v>
      </c>
      <c r="G57">
        <v>2</v>
      </c>
      <c r="H57">
        <v>-3</v>
      </c>
      <c r="I57" s="6">
        <v>0.05</v>
      </c>
      <c r="J57" s="6">
        <v>0.1</v>
      </c>
      <c r="K57" s="6">
        <v>0</v>
      </c>
      <c r="L57" s="6">
        <v>0.05</v>
      </c>
      <c r="M57" s="6">
        <v>0.05</v>
      </c>
      <c r="P57" s="7">
        <v>7</v>
      </c>
      <c r="Q57" s="6">
        <v>0.6</v>
      </c>
      <c r="R57" s="6">
        <v>0.52</v>
      </c>
      <c r="S57" s="6">
        <v>0.5</v>
      </c>
      <c r="T57" s="6">
        <v>0.55000000000000004</v>
      </c>
      <c r="U57" s="6">
        <v>0.43</v>
      </c>
      <c r="V57" s="6">
        <v>0.25</v>
      </c>
      <c r="W57" s="6">
        <v>0.94</v>
      </c>
      <c r="X57" s="6">
        <v>0.35</v>
      </c>
      <c r="AA57" s="10">
        <v>7</v>
      </c>
      <c r="AB57" s="17" t="s">
        <v>462</v>
      </c>
      <c r="AW57" t="s">
        <v>128</v>
      </c>
      <c r="AX57">
        <v>56</v>
      </c>
      <c r="AY57" s="2">
        <v>12</v>
      </c>
      <c r="AZ57" t="s">
        <v>377</v>
      </c>
      <c r="BT57" t="s">
        <v>548</v>
      </c>
      <c r="BU57" s="12">
        <v>1</v>
      </c>
      <c r="BV57">
        <v>5</v>
      </c>
      <c r="BW57" t="s">
        <v>325</v>
      </c>
      <c r="BX57" t="s">
        <v>360</v>
      </c>
      <c r="CC57" t="s">
        <v>502</v>
      </c>
      <c r="CD57">
        <v>3</v>
      </c>
      <c r="CE57" t="s">
        <v>332</v>
      </c>
      <c r="CF57" t="s">
        <v>360</v>
      </c>
      <c r="CN57">
        <v>42</v>
      </c>
      <c r="CO57" t="s">
        <v>585</v>
      </c>
    </row>
    <row r="58" spans="1:93" x14ac:dyDescent="0.3">
      <c r="A58" t="s">
        <v>128</v>
      </c>
      <c r="B58" s="2">
        <v>13</v>
      </c>
      <c r="C58" t="s">
        <v>378</v>
      </c>
      <c r="E58">
        <v>18</v>
      </c>
      <c r="F58">
        <v>3</v>
      </c>
      <c r="G58">
        <v>3</v>
      </c>
      <c r="H58">
        <v>-4</v>
      </c>
      <c r="I58" s="6">
        <v>0.1</v>
      </c>
      <c r="J58" s="6">
        <v>0.15</v>
      </c>
      <c r="K58" s="6">
        <v>0.05</v>
      </c>
      <c r="L58" s="6">
        <v>0.1</v>
      </c>
      <c r="M58" s="6">
        <v>0.1</v>
      </c>
      <c r="P58" s="7">
        <v>8</v>
      </c>
      <c r="Q58" s="6">
        <v>0.65</v>
      </c>
      <c r="R58" s="6">
        <v>0.56999999999999995</v>
      </c>
      <c r="S58" s="6">
        <v>0.55000000000000004</v>
      </c>
      <c r="T58" s="6">
        <v>0.62</v>
      </c>
      <c r="U58" s="6">
        <v>0.49</v>
      </c>
      <c r="V58" s="6">
        <v>0.25</v>
      </c>
      <c r="W58" s="6">
        <v>0.96</v>
      </c>
      <c r="X58" s="6">
        <v>0.4</v>
      </c>
      <c r="AA58" s="10">
        <v>8</v>
      </c>
      <c r="AB58" s="17" t="s">
        <v>462</v>
      </c>
      <c r="AW58" t="s">
        <v>128</v>
      </c>
      <c r="AX58">
        <v>57</v>
      </c>
      <c r="AY58" s="2">
        <v>13</v>
      </c>
      <c r="AZ58" t="s">
        <v>378</v>
      </c>
      <c r="CC58" t="s">
        <v>503</v>
      </c>
      <c r="CD58">
        <v>4</v>
      </c>
      <c r="CE58" t="s">
        <v>332</v>
      </c>
      <c r="CF58" t="s">
        <v>360</v>
      </c>
      <c r="CN58">
        <v>43</v>
      </c>
      <c r="CO58" t="s">
        <v>586</v>
      </c>
    </row>
    <row r="59" spans="1:93" x14ac:dyDescent="0.3">
      <c r="A59" t="s">
        <v>128</v>
      </c>
      <c r="B59" s="2">
        <v>14</v>
      </c>
      <c r="C59" t="s">
        <v>379</v>
      </c>
      <c r="P59" s="7">
        <v>9</v>
      </c>
      <c r="Q59" s="6">
        <v>0.7</v>
      </c>
      <c r="R59" s="6">
        <v>0.62</v>
      </c>
      <c r="S59" s="6">
        <v>0.6</v>
      </c>
      <c r="T59" s="6">
        <v>0.7</v>
      </c>
      <c r="U59" s="6">
        <v>0.56000000000000005</v>
      </c>
      <c r="V59" s="6">
        <v>0.3</v>
      </c>
      <c r="W59" s="6">
        <v>0.98</v>
      </c>
      <c r="X59" s="6">
        <v>0.45</v>
      </c>
      <c r="AA59" s="10">
        <v>9</v>
      </c>
      <c r="AB59" t="s">
        <v>463</v>
      </c>
      <c r="AW59" t="s">
        <v>128</v>
      </c>
      <c r="AX59">
        <v>58</v>
      </c>
      <c r="AY59" s="2">
        <v>14</v>
      </c>
      <c r="AZ59" t="s">
        <v>379</v>
      </c>
      <c r="CC59" t="s">
        <v>504</v>
      </c>
      <c r="CD59">
        <v>5</v>
      </c>
      <c r="CE59" t="s">
        <v>332</v>
      </c>
      <c r="CF59" t="s">
        <v>360</v>
      </c>
      <c r="CN59">
        <v>44</v>
      </c>
      <c r="CO59" t="s">
        <v>586</v>
      </c>
    </row>
    <row r="60" spans="1:93" x14ac:dyDescent="0.3">
      <c r="A60" t="s">
        <v>128</v>
      </c>
      <c r="B60" s="2">
        <v>15</v>
      </c>
      <c r="C60" t="s">
        <v>380</v>
      </c>
      <c r="P60" s="7">
        <v>10</v>
      </c>
      <c r="Q60" s="6">
        <v>0.8</v>
      </c>
      <c r="R60" s="6">
        <v>0.67</v>
      </c>
      <c r="S60" s="6">
        <v>0.65</v>
      </c>
      <c r="T60" s="6">
        <v>0.78</v>
      </c>
      <c r="U60" s="6">
        <v>0.63</v>
      </c>
      <c r="V60" s="6">
        <v>0.3</v>
      </c>
      <c r="W60" s="6">
        <v>0.99</v>
      </c>
      <c r="X60" s="6">
        <v>0.5</v>
      </c>
      <c r="AA60" s="10">
        <v>10</v>
      </c>
      <c r="AB60" t="s">
        <v>463</v>
      </c>
      <c r="AW60" t="s">
        <v>128</v>
      </c>
      <c r="AX60">
        <v>59</v>
      </c>
      <c r="AY60" s="2">
        <v>15</v>
      </c>
      <c r="AZ60" t="s">
        <v>380</v>
      </c>
      <c r="CC60" t="s">
        <v>505</v>
      </c>
      <c r="CD60">
        <v>1</v>
      </c>
      <c r="CE60" t="s">
        <v>335</v>
      </c>
      <c r="CF60" t="s">
        <v>360</v>
      </c>
      <c r="CN60">
        <v>45</v>
      </c>
      <c r="CO60" t="s">
        <v>587</v>
      </c>
    </row>
    <row r="61" spans="1:93" x14ac:dyDescent="0.3">
      <c r="A61" t="s">
        <v>129</v>
      </c>
      <c r="B61" s="2">
        <v>1</v>
      </c>
      <c r="C61" t="s">
        <v>170</v>
      </c>
      <c r="E61" t="s">
        <v>286</v>
      </c>
      <c r="F61" t="s">
        <v>287</v>
      </c>
      <c r="G61" t="s">
        <v>288</v>
      </c>
      <c r="H61" t="s">
        <v>289</v>
      </c>
      <c r="I61" t="s">
        <v>280</v>
      </c>
      <c r="K61" t="s">
        <v>290</v>
      </c>
      <c r="L61" t="s">
        <v>291</v>
      </c>
      <c r="M61" t="s">
        <v>120</v>
      </c>
      <c r="N61" t="s">
        <v>292</v>
      </c>
      <c r="P61" s="7">
        <v>11</v>
      </c>
      <c r="Q61" s="6">
        <v>0.9</v>
      </c>
      <c r="R61" s="6">
        <v>0.72</v>
      </c>
      <c r="S61" s="6">
        <v>0.7</v>
      </c>
      <c r="T61" s="6">
        <v>0.86</v>
      </c>
      <c r="U61" s="6">
        <v>0.7</v>
      </c>
      <c r="V61" s="6">
        <v>0.35</v>
      </c>
      <c r="W61" s="6">
        <v>0.99</v>
      </c>
      <c r="X61" s="6">
        <v>0.55000000000000004</v>
      </c>
      <c r="AA61" s="10">
        <v>11</v>
      </c>
      <c r="AB61" t="s">
        <v>463</v>
      </c>
      <c r="AW61" t="s">
        <v>129</v>
      </c>
      <c r="AX61">
        <v>60</v>
      </c>
      <c r="AY61" s="2">
        <v>1</v>
      </c>
      <c r="AZ61" t="s">
        <v>170</v>
      </c>
      <c r="CC61" t="s">
        <v>506</v>
      </c>
      <c r="CD61">
        <v>2</v>
      </c>
      <c r="CE61" t="s">
        <v>335</v>
      </c>
      <c r="CF61" t="s">
        <v>360</v>
      </c>
      <c r="CN61">
        <v>46</v>
      </c>
      <c r="CO61" t="s">
        <v>587</v>
      </c>
    </row>
    <row r="62" spans="1:93" x14ac:dyDescent="0.3">
      <c r="A62" t="s">
        <v>129</v>
      </c>
      <c r="B62" s="2">
        <v>2</v>
      </c>
      <c r="C62" t="s">
        <v>171</v>
      </c>
      <c r="E62">
        <v>1</v>
      </c>
      <c r="F62">
        <v>-2</v>
      </c>
      <c r="G62" s="6">
        <v>0.35</v>
      </c>
      <c r="H62" s="6">
        <v>0.4</v>
      </c>
      <c r="I62">
        <f>+F62*-1</f>
        <v>2</v>
      </c>
      <c r="K62">
        <v>1</v>
      </c>
      <c r="L62">
        <v>1</v>
      </c>
      <c r="M62" s="6">
        <v>-0.3</v>
      </c>
      <c r="N62" s="6">
        <v>-0.25</v>
      </c>
      <c r="P62" s="7">
        <v>12</v>
      </c>
      <c r="Q62" s="6">
        <v>1</v>
      </c>
      <c r="R62" s="6">
        <v>0.77</v>
      </c>
      <c r="S62" s="6">
        <v>0.75</v>
      </c>
      <c r="T62" s="6">
        <v>0.94</v>
      </c>
      <c r="U62" s="6">
        <v>0.77</v>
      </c>
      <c r="V62" s="6">
        <v>0.35</v>
      </c>
      <c r="W62" s="6">
        <v>0.99</v>
      </c>
      <c r="X62" s="6">
        <v>0.6</v>
      </c>
      <c r="AA62" s="10">
        <v>12</v>
      </c>
      <c r="AB62" t="s">
        <v>463</v>
      </c>
      <c r="AW62" t="s">
        <v>129</v>
      </c>
      <c r="AX62">
        <v>61</v>
      </c>
      <c r="AY62" s="2">
        <v>2</v>
      </c>
      <c r="AZ62" t="s">
        <v>171</v>
      </c>
      <c r="CC62" t="s">
        <v>507</v>
      </c>
      <c r="CD62">
        <v>3</v>
      </c>
      <c r="CE62" t="s">
        <v>335</v>
      </c>
      <c r="CF62" t="s">
        <v>360</v>
      </c>
      <c r="CN62">
        <v>47</v>
      </c>
      <c r="CO62" t="s">
        <v>587</v>
      </c>
    </row>
    <row r="63" spans="1:93" x14ac:dyDescent="0.3">
      <c r="A63" t="s">
        <v>129</v>
      </c>
      <c r="B63" s="2">
        <v>3</v>
      </c>
      <c r="C63" t="s">
        <v>172</v>
      </c>
      <c r="E63">
        <v>2</v>
      </c>
      <c r="F63">
        <v>-2</v>
      </c>
      <c r="G63" s="6">
        <v>0.35</v>
      </c>
      <c r="H63" s="6">
        <v>0.4</v>
      </c>
      <c r="I63">
        <f t="shared" ref="I63:I79" si="1">+F63*-1</f>
        <v>2</v>
      </c>
      <c r="K63">
        <v>2</v>
      </c>
      <c r="L63">
        <v>1</v>
      </c>
      <c r="M63" s="6">
        <v>-0.3</v>
      </c>
      <c r="N63" s="6">
        <v>-0.25</v>
      </c>
      <c r="P63" s="7">
        <v>13</v>
      </c>
      <c r="Q63" s="6">
        <v>1.05</v>
      </c>
      <c r="R63" s="6">
        <v>0.82</v>
      </c>
      <c r="S63" s="6">
        <v>0.8</v>
      </c>
      <c r="T63" s="6">
        <v>0.99</v>
      </c>
      <c r="U63" s="6">
        <v>0.85</v>
      </c>
      <c r="V63" s="6">
        <v>0.4</v>
      </c>
      <c r="W63" s="6">
        <v>0.99</v>
      </c>
      <c r="X63" s="6">
        <v>0.65</v>
      </c>
      <c r="AA63" s="10">
        <v>13</v>
      </c>
      <c r="AB63" s="17" t="s">
        <v>464</v>
      </c>
      <c r="AW63" t="s">
        <v>129</v>
      </c>
      <c r="AX63">
        <v>62</v>
      </c>
      <c r="AY63" s="2">
        <v>3</v>
      </c>
      <c r="AZ63" t="s">
        <v>172</v>
      </c>
      <c r="CC63" t="s">
        <v>508</v>
      </c>
      <c r="CD63">
        <v>4</v>
      </c>
      <c r="CE63" t="s">
        <v>335</v>
      </c>
      <c r="CF63" t="s">
        <v>360</v>
      </c>
      <c r="CN63">
        <v>48</v>
      </c>
      <c r="CO63" t="s">
        <v>587</v>
      </c>
    </row>
    <row r="64" spans="1:93" x14ac:dyDescent="0.3">
      <c r="A64" t="s">
        <v>129</v>
      </c>
      <c r="B64" s="2">
        <v>4</v>
      </c>
      <c r="C64" t="s">
        <v>173</v>
      </c>
      <c r="E64">
        <v>3</v>
      </c>
      <c r="F64">
        <v>-2</v>
      </c>
      <c r="G64" s="6">
        <v>0.35</v>
      </c>
      <c r="H64" s="6">
        <v>0.4</v>
      </c>
      <c r="I64">
        <f t="shared" si="1"/>
        <v>2</v>
      </c>
      <c r="K64">
        <v>3</v>
      </c>
      <c r="L64">
        <v>1</v>
      </c>
      <c r="M64" s="6">
        <v>-0.3</v>
      </c>
      <c r="N64" s="6">
        <v>-0.25</v>
      </c>
      <c r="P64" s="7">
        <v>14</v>
      </c>
      <c r="Q64" s="6">
        <v>1.1000000000000001</v>
      </c>
      <c r="R64" s="6">
        <v>0.87</v>
      </c>
      <c r="S64" s="6">
        <v>0.85</v>
      </c>
      <c r="T64" s="6">
        <v>0.99</v>
      </c>
      <c r="U64" s="6">
        <v>0.93</v>
      </c>
      <c r="V64" s="6">
        <v>0.4</v>
      </c>
      <c r="W64" s="6">
        <v>0.99</v>
      </c>
      <c r="X64" s="6">
        <v>0.7</v>
      </c>
      <c r="AA64" s="10">
        <v>14</v>
      </c>
      <c r="AB64" s="17" t="s">
        <v>464</v>
      </c>
      <c r="AW64" t="s">
        <v>129</v>
      </c>
      <c r="AX64">
        <v>63</v>
      </c>
      <c r="AY64" s="2">
        <v>4</v>
      </c>
      <c r="AZ64" t="s">
        <v>173</v>
      </c>
      <c r="CC64" t="s">
        <v>509</v>
      </c>
      <c r="CD64">
        <v>5</v>
      </c>
      <c r="CE64" t="s">
        <v>335</v>
      </c>
      <c r="CF64" t="s">
        <v>360</v>
      </c>
      <c r="CN64">
        <v>49</v>
      </c>
      <c r="CO64" t="s">
        <v>587</v>
      </c>
    </row>
    <row r="65" spans="1:93" x14ac:dyDescent="0.3">
      <c r="A65" t="s">
        <v>129</v>
      </c>
      <c r="B65" s="2">
        <v>5</v>
      </c>
      <c r="C65" t="s">
        <v>174</v>
      </c>
      <c r="E65">
        <v>4</v>
      </c>
      <c r="F65">
        <v>-1</v>
      </c>
      <c r="G65" s="6">
        <v>0.4</v>
      </c>
      <c r="H65" s="6">
        <v>0.45</v>
      </c>
      <c r="I65">
        <f t="shared" si="1"/>
        <v>1</v>
      </c>
      <c r="K65">
        <v>4</v>
      </c>
      <c r="L65">
        <v>1</v>
      </c>
      <c r="M65" s="6">
        <v>-0.25</v>
      </c>
      <c r="N65" s="6">
        <v>-0.2</v>
      </c>
      <c r="P65" s="7">
        <v>15</v>
      </c>
      <c r="Q65" s="6">
        <v>1.1499999999999999</v>
      </c>
      <c r="R65" s="6">
        <v>0.92</v>
      </c>
      <c r="S65" s="6">
        <v>0.9</v>
      </c>
      <c r="T65" s="6">
        <v>0.99</v>
      </c>
      <c r="U65" s="6">
        <v>0.99</v>
      </c>
      <c r="V65" s="6">
        <v>0.5</v>
      </c>
      <c r="W65" s="6">
        <v>0.99</v>
      </c>
      <c r="X65" s="6">
        <v>0.75</v>
      </c>
      <c r="AA65" s="10">
        <v>15</v>
      </c>
      <c r="AB65" s="17" t="s">
        <v>464</v>
      </c>
      <c r="AW65" t="s">
        <v>129</v>
      </c>
      <c r="AX65">
        <v>64</v>
      </c>
      <c r="AY65" s="2">
        <v>5</v>
      </c>
      <c r="AZ65" t="s">
        <v>174</v>
      </c>
      <c r="CC65" t="s">
        <v>475</v>
      </c>
      <c r="CD65">
        <v>1</v>
      </c>
      <c r="CE65" t="s">
        <v>321</v>
      </c>
      <c r="CF65" t="s">
        <v>360</v>
      </c>
      <c r="CN65">
        <v>50</v>
      </c>
      <c r="CO65" t="s">
        <v>587</v>
      </c>
    </row>
    <row r="66" spans="1:93" x14ac:dyDescent="0.3">
      <c r="A66" t="s">
        <v>129</v>
      </c>
      <c r="B66" s="2">
        <v>6</v>
      </c>
      <c r="C66" t="s">
        <v>175</v>
      </c>
      <c r="E66">
        <v>5</v>
      </c>
      <c r="F66">
        <v>-1</v>
      </c>
      <c r="G66" s="6">
        <v>0.45</v>
      </c>
      <c r="H66" s="6">
        <v>0.5</v>
      </c>
      <c r="I66">
        <f t="shared" si="1"/>
        <v>1</v>
      </c>
      <c r="K66">
        <v>5</v>
      </c>
      <c r="L66">
        <v>2</v>
      </c>
      <c r="M66" s="6">
        <v>-0.2</v>
      </c>
      <c r="N66" s="6">
        <v>-0.15</v>
      </c>
      <c r="P66" s="12">
        <v>16</v>
      </c>
      <c r="Q66" s="6">
        <v>1.25</v>
      </c>
      <c r="R66" s="6">
        <v>0.97</v>
      </c>
      <c r="S66" s="6">
        <v>0.95</v>
      </c>
      <c r="T66" s="6">
        <v>0.99</v>
      </c>
      <c r="U66" s="6">
        <v>0.99</v>
      </c>
      <c r="V66" s="6">
        <v>0.5</v>
      </c>
      <c r="W66" s="6">
        <v>0.99</v>
      </c>
      <c r="X66" s="6">
        <v>0.8</v>
      </c>
      <c r="AA66" s="18">
        <v>16</v>
      </c>
      <c r="AB66" s="17" t="s">
        <v>464</v>
      </c>
      <c r="AW66" t="s">
        <v>129</v>
      </c>
      <c r="AX66">
        <v>65</v>
      </c>
      <c r="AY66" s="2">
        <v>6</v>
      </c>
      <c r="AZ66" t="s">
        <v>175</v>
      </c>
      <c r="CC66" t="s">
        <v>510</v>
      </c>
      <c r="CD66">
        <v>2</v>
      </c>
      <c r="CE66" t="s">
        <v>321</v>
      </c>
      <c r="CF66" t="s">
        <v>360</v>
      </c>
      <c r="CN66">
        <v>51</v>
      </c>
      <c r="CO66" t="s">
        <v>588</v>
      </c>
    </row>
    <row r="67" spans="1:93" x14ac:dyDescent="0.3">
      <c r="A67" t="s">
        <v>129</v>
      </c>
      <c r="B67" s="2">
        <v>7</v>
      </c>
      <c r="C67" t="s">
        <v>176</v>
      </c>
      <c r="E67">
        <v>6</v>
      </c>
      <c r="F67">
        <v>-1</v>
      </c>
      <c r="G67" s="6">
        <v>0.5</v>
      </c>
      <c r="H67" s="6">
        <v>0.55000000000000004</v>
      </c>
      <c r="I67">
        <f t="shared" si="1"/>
        <v>1</v>
      </c>
      <c r="K67">
        <v>6</v>
      </c>
      <c r="L67">
        <v>2</v>
      </c>
      <c r="M67" s="6">
        <v>-0.15</v>
      </c>
      <c r="N67" s="6">
        <v>-0.1</v>
      </c>
      <c r="P67" s="12">
        <v>17</v>
      </c>
      <c r="Q67" s="6">
        <v>1.25</v>
      </c>
      <c r="R67" s="6">
        <v>0.99</v>
      </c>
      <c r="S67" s="6">
        <v>0.99</v>
      </c>
      <c r="T67" s="6">
        <v>0.99</v>
      </c>
      <c r="U67" s="6">
        <v>0.99</v>
      </c>
      <c r="V67" s="6">
        <v>0.55000000000000004</v>
      </c>
      <c r="W67" s="6">
        <v>0.99</v>
      </c>
      <c r="X67" s="6">
        <v>0.8</v>
      </c>
      <c r="AA67" s="18">
        <v>17</v>
      </c>
      <c r="AB67" s="17" t="s">
        <v>464</v>
      </c>
      <c r="AW67" t="s">
        <v>129</v>
      </c>
      <c r="AX67">
        <v>66</v>
      </c>
      <c r="AY67" s="2">
        <v>7</v>
      </c>
      <c r="AZ67" t="s">
        <v>176</v>
      </c>
      <c r="CC67" t="s">
        <v>511</v>
      </c>
      <c r="CD67">
        <v>3</v>
      </c>
      <c r="CE67" t="s">
        <v>321</v>
      </c>
      <c r="CF67" t="s">
        <v>360</v>
      </c>
      <c r="CN67">
        <v>52</v>
      </c>
      <c r="CO67" t="s">
        <v>588</v>
      </c>
    </row>
    <row r="68" spans="1:93" x14ac:dyDescent="0.3">
      <c r="A68" t="s">
        <v>129</v>
      </c>
      <c r="B68" s="2">
        <v>8</v>
      </c>
      <c r="C68" t="s">
        <v>177</v>
      </c>
      <c r="E68">
        <v>7</v>
      </c>
      <c r="F68">
        <v>0</v>
      </c>
      <c r="G68" s="6">
        <v>0.55000000000000004</v>
      </c>
      <c r="H68" s="6">
        <v>0.6</v>
      </c>
      <c r="I68">
        <f t="shared" si="1"/>
        <v>0</v>
      </c>
      <c r="K68">
        <v>7</v>
      </c>
      <c r="L68">
        <v>3</v>
      </c>
      <c r="M68" s="6">
        <v>-0.1</v>
      </c>
      <c r="N68" s="6">
        <v>-0.05</v>
      </c>
      <c r="P68" s="12">
        <v>18</v>
      </c>
      <c r="Q68" s="6">
        <v>1.25</v>
      </c>
      <c r="R68" s="6">
        <v>0.99</v>
      </c>
      <c r="S68" s="6">
        <v>0.99</v>
      </c>
      <c r="T68" s="6">
        <v>0.99</v>
      </c>
      <c r="U68" s="6">
        <v>0.99</v>
      </c>
      <c r="V68" s="6">
        <v>0.55000000000000004</v>
      </c>
      <c r="W68" s="6">
        <v>0.99</v>
      </c>
      <c r="X68" s="6">
        <v>0.8</v>
      </c>
      <c r="AA68" s="12">
        <v>18</v>
      </c>
      <c r="AB68" s="17" t="s">
        <v>464</v>
      </c>
      <c r="AW68" t="s">
        <v>129</v>
      </c>
      <c r="AX68">
        <v>67</v>
      </c>
      <c r="AY68" s="2">
        <v>8</v>
      </c>
      <c r="AZ68" t="s">
        <v>177</v>
      </c>
      <c r="CC68" t="s">
        <v>512</v>
      </c>
      <c r="CD68">
        <v>4</v>
      </c>
      <c r="CE68" t="s">
        <v>321</v>
      </c>
      <c r="CF68" t="s">
        <v>360</v>
      </c>
      <c r="CN68">
        <v>53</v>
      </c>
      <c r="CO68" t="s">
        <v>588</v>
      </c>
    </row>
    <row r="69" spans="1:93" x14ac:dyDescent="0.3">
      <c r="A69" t="s">
        <v>129</v>
      </c>
      <c r="B69" s="2">
        <v>9</v>
      </c>
      <c r="C69" t="s">
        <v>178</v>
      </c>
      <c r="E69">
        <v>8</v>
      </c>
      <c r="F69">
        <v>0</v>
      </c>
      <c r="G69" s="6">
        <v>0.6</v>
      </c>
      <c r="H69" s="6">
        <v>0.65</v>
      </c>
      <c r="I69">
        <f t="shared" si="1"/>
        <v>0</v>
      </c>
      <c r="K69">
        <v>8</v>
      </c>
      <c r="L69">
        <v>3</v>
      </c>
      <c r="M69" s="6">
        <v>-0.05</v>
      </c>
      <c r="N69" s="6">
        <v>0</v>
      </c>
      <c r="P69" s="12">
        <v>19</v>
      </c>
      <c r="Q69" s="6">
        <v>1.25</v>
      </c>
      <c r="R69" s="6">
        <v>0.99</v>
      </c>
      <c r="S69" s="6">
        <v>0.99</v>
      </c>
      <c r="T69" s="6">
        <v>0.99</v>
      </c>
      <c r="U69" s="6">
        <v>0.99</v>
      </c>
      <c r="V69" s="6">
        <v>0.55000000000000004</v>
      </c>
      <c r="W69" s="6">
        <v>0.99</v>
      </c>
      <c r="X69" s="6">
        <v>0.8</v>
      </c>
      <c r="AA69" s="12">
        <v>19</v>
      </c>
      <c r="AB69" s="17" t="s">
        <v>464</v>
      </c>
      <c r="AW69" t="s">
        <v>129</v>
      </c>
      <c r="AX69">
        <v>68</v>
      </c>
      <c r="AY69" s="2">
        <v>9</v>
      </c>
      <c r="AZ69" t="s">
        <v>178</v>
      </c>
      <c r="CC69" t="s">
        <v>513</v>
      </c>
      <c r="CD69">
        <v>5</v>
      </c>
      <c r="CE69" t="s">
        <v>321</v>
      </c>
      <c r="CF69" t="s">
        <v>360</v>
      </c>
      <c r="CN69">
        <v>54</v>
      </c>
      <c r="CO69" t="s">
        <v>588</v>
      </c>
    </row>
    <row r="70" spans="1:93" x14ac:dyDescent="0.3">
      <c r="A70" t="s">
        <v>129</v>
      </c>
      <c r="B70" s="2">
        <v>10</v>
      </c>
      <c r="C70" t="s">
        <v>381</v>
      </c>
      <c r="E70">
        <v>9</v>
      </c>
      <c r="F70">
        <v>0</v>
      </c>
      <c r="G70" s="6">
        <v>0.65</v>
      </c>
      <c r="H70" s="6">
        <v>0.7</v>
      </c>
      <c r="I70">
        <f t="shared" si="1"/>
        <v>0</v>
      </c>
      <c r="K70">
        <v>9</v>
      </c>
      <c r="L70">
        <v>4</v>
      </c>
      <c r="M70" s="6">
        <v>0</v>
      </c>
      <c r="N70" s="6">
        <v>0</v>
      </c>
      <c r="P70" s="12">
        <v>20</v>
      </c>
      <c r="Q70" s="6">
        <v>1.25</v>
      </c>
      <c r="R70" s="6">
        <v>0.99</v>
      </c>
      <c r="S70" s="6">
        <v>0.99</v>
      </c>
      <c r="T70" s="6">
        <v>0.99</v>
      </c>
      <c r="U70" s="6">
        <v>0.99</v>
      </c>
      <c r="V70" s="6">
        <v>0.55000000000000004</v>
      </c>
      <c r="W70" s="6">
        <v>0.99</v>
      </c>
      <c r="X70" s="6">
        <v>0.8</v>
      </c>
      <c r="AA70" s="12">
        <v>20</v>
      </c>
      <c r="AB70" s="17" t="s">
        <v>464</v>
      </c>
      <c r="AW70" t="s">
        <v>129</v>
      </c>
      <c r="AX70">
        <v>69</v>
      </c>
      <c r="AY70" s="2">
        <v>10</v>
      </c>
      <c r="AZ70" t="s">
        <v>381</v>
      </c>
      <c r="CC70" t="s">
        <v>514</v>
      </c>
      <c r="CD70">
        <v>1</v>
      </c>
      <c r="CE70" t="s">
        <v>339</v>
      </c>
      <c r="CF70" t="s">
        <v>360</v>
      </c>
      <c r="CN70">
        <v>55</v>
      </c>
      <c r="CO70" t="s">
        <v>588</v>
      </c>
    </row>
    <row r="71" spans="1:93" x14ac:dyDescent="0.3">
      <c r="A71" t="s">
        <v>129</v>
      </c>
      <c r="B71" s="2">
        <v>11</v>
      </c>
      <c r="C71" t="s">
        <v>382</v>
      </c>
      <c r="E71">
        <v>10</v>
      </c>
      <c r="F71">
        <v>0</v>
      </c>
      <c r="G71" s="6">
        <v>0.7</v>
      </c>
      <c r="H71" s="6">
        <v>0.75</v>
      </c>
      <c r="I71">
        <f t="shared" si="1"/>
        <v>0</v>
      </c>
      <c r="K71">
        <v>10</v>
      </c>
      <c r="L71">
        <v>4</v>
      </c>
      <c r="M71" s="6">
        <v>0</v>
      </c>
      <c r="N71" s="6">
        <v>0</v>
      </c>
      <c r="P71" s="12">
        <v>21</v>
      </c>
      <c r="Q71" s="6">
        <v>1.25</v>
      </c>
      <c r="R71" s="6">
        <v>0.99</v>
      </c>
      <c r="S71" s="6">
        <v>0.99</v>
      </c>
      <c r="T71" s="6">
        <v>0.99</v>
      </c>
      <c r="U71" s="6">
        <v>0.99</v>
      </c>
      <c r="V71" s="6">
        <v>0.55000000000000004</v>
      </c>
      <c r="W71" s="6">
        <v>0.99</v>
      </c>
      <c r="X71" s="6">
        <v>0.8</v>
      </c>
      <c r="AA71" s="12">
        <v>21</v>
      </c>
      <c r="AB71" s="17" t="s">
        <v>464</v>
      </c>
      <c r="AW71" t="s">
        <v>129</v>
      </c>
      <c r="AX71">
        <v>70</v>
      </c>
      <c r="AY71" s="2">
        <v>11</v>
      </c>
      <c r="AZ71" t="s">
        <v>382</v>
      </c>
      <c r="CC71" t="s">
        <v>515</v>
      </c>
      <c r="CD71">
        <v>2</v>
      </c>
      <c r="CE71" t="s">
        <v>339</v>
      </c>
      <c r="CF71" t="s">
        <v>360</v>
      </c>
      <c r="CN71">
        <v>56</v>
      </c>
      <c r="CO71" t="s">
        <v>588</v>
      </c>
    </row>
    <row r="72" spans="1:93" x14ac:dyDescent="0.3">
      <c r="A72" t="s">
        <v>129</v>
      </c>
      <c r="B72" s="2">
        <v>12</v>
      </c>
      <c r="C72" t="s">
        <v>383</v>
      </c>
      <c r="E72">
        <v>11</v>
      </c>
      <c r="F72">
        <v>0</v>
      </c>
      <c r="G72" s="6">
        <v>0.75</v>
      </c>
      <c r="H72" s="6">
        <v>0.8</v>
      </c>
      <c r="I72">
        <f t="shared" si="1"/>
        <v>0</v>
      </c>
      <c r="K72">
        <v>11</v>
      </c>
      <c r="L72">
        <v>4</v>
      </c>
      <c r="M72" s="6">
        <v>0</v>
      </c>
      <c r="N72" s="6">
        <v>0</v>
      </c>
      <c r="P72" s="12">
        <v>22</v>
      </c>
      <c r="Q72" s="6">
        <v>1.25</v>
      </c>
      <c r="R72" s="6">
        <v>0.99</v>
      </c>
      <c r="S72" s="6">
        <v>0.99</v>
      </c>
      <c r="T72" s="6">
        <v>0.99</v>
      </c>
      <c r="U72" s="6">
        <v>0.99</v>
      </c>
      <c r="V72" s="6">
        <v>0.55000000000000004</v>
      </c>
      <c r="W72" s="6">
        <v>0.99</v>
      </c>
      <c r="X72" s="6">
        <v>0.8</v>
      </c>
      <c r="AA72" s="12">
        <v>22</v>
      </c>
      <c r="AB72" s="17" t="s">
        <v>464</v>
      </c>
      <c r="AW72" t="s">
        <v>129</v>
      </c>
      <c r="AX72">
        <v>71</v>
      </c>
      <c r="AY72" s="2">
        <v>12</v>
      </c>
      <c r="AZ72" t="s">
        <v>383</v>
      </c>
      <c r="CC72" t="s">
        <v>516</v>
      </c>
      <c r="CD72">
        <v>3</v>
      </c>
      <c r="CE72" t="s">
        <v>339</v>
      </c>
      <c r="CF72" t="s">
        <v>360</v>
      </c>
      <c r="CN72">
        <v>57</v>
      </c>
      <c r="CO72" t="s">
        <v>589</v>
      </c>
    </row>
    <row r="73" spans="1:93" x14ac:dyDescent="0.3">
      <c r="A73" t="s">
        <v>129</v>
      </c>
      <c r="B73" s="2">
        <v>13</v>
      </c>
      <c r="C73" t="s">
        <v>384</v>
      </c>
      <c r="E73">
        <v>12</v>
      </c>
      <c r="F73">
        <v>0</v>
      </c>
      <c r="G73" s="6">
        <v>0.8</v>
      </c>
      <c r="H73" s="6">
        <v>0.85</v>
      </c>
      <c r="I73">
        <f t="shared" si="1"/>
        <v>0</v>
      </c>
      <c r="K73">
        <v>12</v>
      </c>
      <c r="L73">
        <v>5</v>
      </c>
      <c r="M73" s="6">
        <v>0</v>
      </c>
      <c r="N73" s="6">
        <v>0</v>
      </c>
      <c r="P73" s="12">
        <v>23</v>
      </c>
      <c r="Q73" s="6">
        <v>1.25</v>
      </c>
      <c r="R73" s="6">
        <v>0.99</v>
      </c>
      <c r="S73" s="6">
        <v>0.99</v>
      </c>
      <c r="T73" s="6">
        <v>0.99</v>
      </c>
      <c r="U73" s="6">
        <v>0.99</v>
      </c>
      <c r="V73" s="6">
        <v>0.55000000000000004</v>
      </c>
      <c r="W73" s="6">
        <v>0.99</v>
      </c>
      <c r="X73" s="6">
        <v>0.8</v>
      </c>
      <c r="AA73" s="12">
        <v>23</v>
      </c>
      <c r="AB73" s="17" t="s">
        <v>464</v>
      </c>
      <c r="AW73" t="s">
        <v>129</v>
      </c>
      <c r="AX73">
        <v>72</v>
      </c>
      <c r="AY73" s="2">
        <v>13</v>
      </c>
      <c r="AZ73" t="s">
        <v>384</v>
      </c>
      <c r="CC73" t="s">
        <v>517</v>
      </c>
      <c r="CD73">
        <v>4</v>
      </c>
      <c r="CE73" t="s">
        <v>339</v>
      </c>
      <c r="CF73" t="s">
        <v>360</v>
      </c>
      <c r="CN73">
        <v>58</v>
      </c>
      <c r="CO73" t="s">
        <v>589</v>
      </c>
    </row>
    <row r="74" spans="1:93" x14ac:dyDescent="0.3">
      <c r="A74" t="s">
        <v>129</v>
      </c>
      <c r="B74" s="2">
        <v>14</v>
      </c>
      <c r="C74" t="s">
        <v>385</v>
      </c>
      <c r="E74">
        <v>13</v>
      </c>
      <c r="F74">
        <v>0</v>
      </c>
      <c r="G74" s="6">
        <v>0.85</v>
      </c>
      <c r="H74" s="6">
        <v>0.9</v>
      </c>
      <c r="I74">
        <f t="shared" si="1"/>
        <v>0</v>
      </c>
      <c r="K74">
        <v>13</v>
      </c>
      <c r="L74">
        <v>5</v>
      </c>
      <c r="M74" s="6">
        <v>0</v>
      </c>
      <c r="N74" s="6">
        <v>0.05</v>
      </c>
      <c r="P74" s="12">
        <v>24</v>
      </c>
      <c r="Q74" s="6">
        <v>1.25</v>
      </c>
      <c r="R74" s="6">
        <v>0.99</v>
      </c>
      <c r="S74" s="6">
        <v>0.99</v>
      </c>
      <c r="T74" s="6">
        <v>0.99</v>
      </c>
      <c r="U74" s="6">
        <v>0.99</v>
      </c>
      <c r="V74" s="6">
        <v>0.55000000000000004</v>
      </c>
      <c r="W74" s="6">
        <v>0.99</v>
      </c>
      <c r="X74" s="6">
        <v>0.8</v>
      </c>
      <c r="AA74" s="12">
        <v>24</v>
      </c>
      <c r="AB74" s="17" t="s">
        <v>464</v>
      </c>
      <c r="AW74" t="s">
        <v>129</v>
      </c>
      <c r="AX74">
        <v>73</v>
      </c>
      <c r="AY74" s="2">
        <v>14</v>
      </c>
      <c r="AZ74" t="s">
        <v>385</v>
      </c>
      <c r="CC74" t="s">
        <v>518</v>
      </c>
      <c r="CD74">
        <v>5</v>
      </c>
      <c r="CE74" t="s">
        <v>339</v>
      </c>
      <c r="CF74" t="s">
        <v>360</v>
      </c>
      <c r="CN74">
        <v>59</v>
      </c>
      <c r="CO74" t="s">
        <v>590</v>
      </c>
    </row>
    <row r="75" spans="1:93" x14ac:dyDescent="0.3">
      <c r="A75" t="s">
        <v>129</v>
      </c>
      <c r="B75" s="2">
        <v>15</v>
      </c>
      <c r="C75" t="s">
        <v>386</v>
      </c>
      <c r="E75">
        <v>14</v>
      </c>
      <c r="F75">
        <v>0</v>
      </c>
      <c r="G75" s="6">
        <v>0.88</v>
      </c>
      <c r="H75" s="6">
        <v>0.92</v>
      </c>
      <c r="I75">
        <f t="shared" si="1"/>
        <v>0</v>
      </c>
      <c r="K75">
        <v>14</v>
      </c>
      <c r="L75">
        <v>6</v>
      </c>
      <c r="M75" s="6">
        <v>0.05</v>
      </c>
      <c r="N75" s="6">
        <v>0.1</v>
      </c>
      <c r="AW75" t="s">
        <v>129</v>
      </c>
      <c r="AX75">
        <v>74</v>
      </c>
      <c r="AY75" s="2">
        <v>15</v>
      </c>
      <c r="AZ75" t="s">
        <v>386</v>
      </c>
      <c r="CC75" t="s">
        <v>519</v>
      </c>
      <c r="CD75">
        <v>1</v>
      </c>
      <c r="CE75" t="s">
        <v>319</v>
      </c>
      <c r="CF75" t="s">
        <v>360</v>
      </c>
      <c r="CN75">
        <v>60</v>
      </c>
      <c r="CO75" t="s">
        <v>590</v>
      </c>
    </row>
    <row r="76" spans="1:93" x14ac:dyDescent="0.3">
      <c r="A76" t="s">
        <v>130</v>
      </c>
      <c r="B76" s="2">
        <v>1</v>
      </c>
      <c r="C76" t="s">
        <v>185</v>
      </c>
      <c r="E76">
        <v>15</v>
      </c>
      <c r="F76">
        <v>1</v>
      </c>
      <c r="G76" s="6">
        <v>0.91</v>
      </c>
      <c r="H76" s="6">
        <v>0.94</v>
      </c>
      <c r="I76">
        <f t="shared" si="1"/>
        <v>-1</v>
      </c>
      <c r="K76">
        <v>15</v>
      </c>
      <c r="L76">
        <v>7</v>
      </c>
      <c r="M76" s="6">
        <v>0.15</v>
      </c>
      <c r="N76" s="6">
        <v>0.15</v>
      </c>
      <c r="AW76" t="s">
        <v>130</v>
      </c>
      <c r="AX76">
        <v>75</v>
      </c>
      <c r="AY76" s="2">
        <v>1</v>
      </c>
      <c r="AZ76" t="s">
        <v>185</v>
      </c>
      <c r="CC76" t="s">
        <v>520</v>
      </c>
      <c r="CD76">
        <v>2</v>
      </c>
      <c r="CE76" t="s">
        <v>319</v>
      </c>
      <c r="CF76" t="s">
        <v>360</v>
      </c>
      <c r="CN76">
        <v>61</v>
      </c>
      <c r="CO76" t="s">
        <v>590</v>
      </c>
    </row>
    <row r="77" spans="1:93" x14ac:dyDescent="0.3">
      <c r="A77" t="s">
        <v>130</v>
      </c>
      <c r="B77" s="2">
        <v>2</v>
      </c>
      <c r="C77" t="s">
        <v>186</v>
      </c>
      <c r="E77">
        <v>16</v>
      </c>
      <c r="F77">
        <v>2</v>
      </c>
      <c r="G77" s="6">
        <v>0.95</v>
      </c>
      <c r="H77" s="6">
        <v>0.96</v>
      </c>
      <c r="I77">
        <f t="shared" si="1"/>
        <v>-2</v>
      </c>
      <c r="K77">
        <v>16</v>
      </c>
      <c r="L77">
        <v>8</v>
      </c>
      <c r="M77" s="6">
        <v>0.2</v>
      </c>
      <c r="N77" s="6">
        <v>0.25</v>
      </c>
      <c r="AW77" t="s">
        <v>130</v>
      </c>
      <c r="AX77">
        <v>76</v>
      </c>
      <c r="AY77" s="2">
        <v>2</v>
      </c>
      <c r="AZ77" t="s">
        <v>186</v>
      </c>
      <c r="CC77" t="s">
        <v>521</v>
      </c>
      <c r="CD77">
        <v>3</v>
      </c>
      <c r="CE77" t="s">
        <v>319</v>
      </c>
      <c r="CF77" t="s">
        <v>360</v>
      </c>
      <c r="CN77">
        <v>62</v>
      </c>
      <c r="CO77" t="s">
        <v>590</v>
      </c>
    </row>
    <row r="78" spans="1:93" x14ac:dyDescent="0.3">
      <c r="A78" t="s">
        <v>130</v>
      </c>
      <c r="B78" s="2">
        <v>3</v>
      </c>
      <c r="C78" t="s">
        <v>187</v>
      </c>
      <c r="E78">
        <v>17</v>
      </c>
      <c r="F78">
        <v>3</v>
      </c>
      <c r="G78" s="6">
        <v>0.97</v>
      </c>
      <c r="H78" s="6">
        <v>0.98</v>
      </c>
      <c r="I78">
        <f t="shared" si="1"/>
        <v>-3</v>
      </c>
      <c r="K78">
        <v>17</v>
      </c>
      <c r="L78">
        <v>10</v>
      </c>
      <c r="M78" s="6">
        <v>0.3</v>
      </c>
      <c r="N78" s="6">
        <v>0.3</v>
      </c>
      <c r="AW78" t="s">
        <v>130</v>
      </c>
      <c r="AX78">
        <v>77</v>
      </c>
      <c r="AY78" s="2">
        <v>3</v>
      </c>
      <c r="AZ78" t="s">
        <v>187</v>
      </c>
      <c r="CC78" t="s">
        <v>522</v>
      </c>
      <c r="CD78">
        <v>4</v>
      </c>
      <c r="CE78" t="s">
        <v>319</v>
      </c>
      <c r="CF78" t="s">
        <v>360</v>
      </c>
      <c r="CN78">
        <v>63</v>
      </c>
      <c r="CO78" t="s">
        <v>590</v>
      </c>
    </row>
    <row r="79" spans="1:93" x14ac:dyDescent="0.3">
      <c r="A79" t="s">
        <v>130</v>
      </c>
      <c r="B79" s="2">
        <v>4</v>
      </c>
      <c r="C79" t="s">
        <v>188</v>
      </c>
      <c r="E79">
        <v>18</v>
      </c>
      <c r="F79">
        <v>4</v>
      </c>
      <c r="G79" s="6">
        <v>0.99</v>
      </c>
      <c r="H79" s="6">
        <v>1</v>
      </c>
      <c r="I79">
        <f t="shared" si="1"/>
        <v>-4</v>
      </c>
      <c r="K79">
        <v>18</v>
      </c>
      <c r="L79">
        <v>15</v>
      </c>
      <c r="M79" s="6">
        <v>0.4</v>
      </c>
      <c r="N79" s="6">
        <v>0.35</v>
      </c>
      <c r="AW79" t="s">
        <v>130</v>
      </c>
      <c r="AX79">
        <v>78</v>
      </c>
      <c r="AY79" s="2">
        <v>4</v>
      </c>
      <c r="AZ79" t="s">
        <v>188</v>
      </c>
      <c r="CC79" t="s">
        <v>523</v>
      </c>
      <c r="CD79">
        <v>5</v>
      </c>
      <c r="CE79" t="s">
        <v>319</v>
      </c>
      <c r="CF79" t="s">
        <v>360</v>
      </c>
      <c r="CN79">
        <v>64</v>
      </c>
      <c r="CO79" t="s">
        <v>590</v>
      </c>
    </row>
    <row r="80" spans="1:93" x14ac:dyDescent="0.3">
      <c r="A80" t="s">
        <v>130</v>
      </c>
      <c r="B80" s="2">
        <v>5</v>
      </c>
      <c r="C80" t="s">
        <v>189</v>
      </c>
      <c r="AW80" t="s">
        <v>130</v>
      </c>
      <c r="AX80">
        <v>79</v>
      </c>
      <c r="AY80" s="2">
        <v>5</v>
      </c>
      <c r="AZ80" t="s">
        <v>189</v>
      </c>
      <c r="CC80" t="s">
        <v>476</v>
      </c>
      <c r="CD80">
        <v>1</v>
      </c>
      <c r="CE80" t="s">
        <v>319</v>
      </c>
      <c r="CF80" t="s">
        <v>360</v>
      </c>
      <c r="CN80">
        <v>65</v>
      </c>
      <c r="CO80" t="s">
        <v>590</v>
      </c>
    </row>
    <row r="81" spans="1:93" x14ac:dyDescent="0.3">
      <c r="A81" t="s">
        <v>130</v>
      </c>
      <c r="B81" s="2">
        <v>6</v>
      </c>
      <c r="C81" t="s">
        <v>190</v>
      </c>
      <c r="E81" t="s">
        <v>293</v>
      </c>
      <c r="F81" t="s">
        <v>294</v>
      </c>
      <c r="G81" t="s">
        <v>295</v>
      </c>
      <c r="H81" t="s">
        <v>26</v>
      </c>
      <c r="I81" t="s">
        <v>296</v>
      </c>
      <c r="J81" t="s">
        <v>30</v>
      </c>
      <c r="L81" t="s">
        <v>293</v>
      </c>
      <c r="M81" t="s">
        <v>294</v>
      </c>
      <c r="N81" t="s">
        <v>295</v>
      </c>
      <c r="O81" t="s">
        <v>26</v>
      </c>
      <c r="P81" t="s">
        <v>296</v>
      </c>
      <c r="Q81" t="s">
        <v>30</v>
      </c>
      <c r="AW81" t="s">
        <v>130</v>
      </c>
      <c r="AX81">
        <v>80</v>
      </c>
      <c r="AY81" s="2">
        <v>6</v>
      </c>
      <c r="AZ81" t="s">
        <v>190</v>
      </c>
      <c r="CC81" t="s">
        <v>524</v>
      </c>
      <c r="CD81">
        <v>2</v>
      </c>
      <c r="CE81" t="s">
        <v>319</v>
      </c>
      <c r="CF81" t="s">
        <v>360</v>
      </c>
      <c r="CN81">
        <v>66</v>
      </c>
      <c r="CO81" t="s">
        <v>590</v>
      </c>
    </row>
    <row r="82" spans="1:93" x14ac:dyDescent="0.3">
      <c r="A82" t="s">
        <v>130</v>
      </c>
      <c r="B82" s="2">
        <v>7</v>
      </c>
      <c r="C82" t="s">
        <v>191</v>
      </c>
      <c r="E82">
        <v>0</v>
      </c>
      <c r="F82" s="11">
        <v>1</v>
      </c>
      <c r="G82" s="11">
        <v>2</v>
      </c>
      <c r="H82" s="11">
        <v>750</v>
      </c>
      <c r="I82" s="3" t="s">
        <v>298</v>
      </c>
      <c r="J82" s="6">
        <v>0.16</v>
      </c>
      <c r="L82">
        <v>1</v>
      </c>
      <c r="M82" s="11">
        <v>-3</v>
      </c>
      <c r="N82" s="11">
        <v>-1</v>
      </c>
      <c r="O82" s="11">
        <v>-350</v>
      </c>
      <c r="P82">
        <v>1</v>
      </c>
      <c r="Q82" s="6">
        <v>0</v>
      </c>
      <c r="AW82" t="s">
        <v>130</v>
      </c>
      <c r="AX82">
        <v>81</v>
      </c>
      <c r="AY82" s="2">
        <v>7</v>
      </c>
      <c r="AZ82" t="s">
        <v>191</v>
      </c>
      <c r="CC82" t="s">
        <v>525</v>
      </c>
      <c r="CD82">
        <v>3</v>
      </c>
      <c r="CE82" t="s">
        <v>319</v>
      </c>
      <c r="CF82" t="s">
        <v>360</v>
      </c>
      <c r="CN82">
        <v>67</v>
      </c>
      <c r="CO82" t="s">
        <v>590</v>
      </c>
    </row>
    <row r="83" spans="1:93" x14ac:dyDescent="0.3">
      <c r="A83" t="s">
        <v>130</v>
      </c>
      <c r="B83" s="2">
        <v>8</v>
      </c>
      <c r="C83" t="s">
        <v>192</v>
      </c>
      <c r="E83" s="6">
        <v>0.01</v>
      </c>
      <c r="F83" s="11">
        <v>1</v>
      </c>
      <c r="G83" s="11">
        <v>3</v>
      </c>
      <c r="H83" s="11">
        <v>1000</v>
      </c>
      <c r="I83" s="9" t="s">
        <v>298</v>
      </c>
      <c r="J83" s="6">
        <v>0.2</v>
      </c>
      <c r="L83">
        <v>2</v>
      </c>
      <c r="M83" s="11">
        <v>-3</v>
      </c>
      <c r="N83" s="11">
        <v>-1</v>
      </c>
      <c r="O83" s="11">
        <v>-350</v>
      </c>
      <c r="P83">
        <v>1</v>
      </c>
      <c r="Q83" s="6">
        <v>0</v>
      </c>
      <c r="AW83" t="s">
        <v>130</v>
      </c>
      <c r="AX83">
        <v>82</v>
      </c>
      <c r="AY83" s="2">
        <v>8</v>
      </c>
      <c r="AZ83" t="s">
        <v>192</v>
      </c>
      <c r="CC83" t="s">
        <v>526</v>
      </c>
      <c r="CD83">
        <v>4</v>
      </c>
      <c r="CE83" t="s">
        <v>319</v>
      </c>
      <c r="CF83" t="s">
        <v>360</v>
      </c>
      <c r="CN83">
        <v>68</v>
      </c>
      <c r="CO83" t="s">
        <v>590</v>
      </c>
    </row>
    <row r="84" spans="1:93" x14ac:dyDescent="0.3">
      <c r="A84" t="s">
        <v>130</v>
      </c>
      <c r="B84" s="2">
        <v>9</v>
      </c>
      <c r="C84" t="s">
        <v>193</v>
      </c>
      <c r="E84" s="6">
        <v>0.02</v>
      </c>
      <c r="F84" s="11">
        <v>1</v>
      </c>
      <c r="G84" s="11">
        <v>3</v>
      </c>
      <c r="H84" s="11">
        <v>1000</v>
      </c>
      <c r="I84" s="9" t="s">
        <v>298</v>
      </c>
      <c r="J84" s="6">
        <v>0.2</v>
      </c>
      <c r="L84">
        <v>3</v>
      </c>
      <c r="M84" s="11">
        <v>-3</v>
      </c>
      <c r="N84" s="11">
        <v>-1</v>
      </c>
      <c r="O84" s="11">
        <v>-350</v>
      </c>
      <c r="P84">
        <v>1</v>
      </c>
      <c r="Q84" s="6">
        <v>0</v>
      </c>
      <c r="AW84" t="s">
        <v>130</v>
      </c>
      <c r="AX84">
        <v>83</v>
      </c>
      <c r="AY84" s="2">
        <v>9</v>
      </c>
      <c r="AZ84" t="s">
        <v>193</v>
      </c>
      <c r="CC84" t="s">
        <v>527</v>
      </c>
      <c r="CD84">
        <v>5</v>
      </c>
      <c r="CE84" t="s">
        <v>319</v>
      </c>
      <c r="CF84" t="s">
        <v>360</v>
      </c>
      <c r="CN84">
        <v>69</v>
      </c>
      <c r="CO84" t="s">
        <v>591</v>
      </c>
    </row>
    <row r="85" spans="1:93" x14ac:dyDescent="0.3">
      <c r="A85" t="s">
        <v>130</v>
      </c>
      <c r="B85" s="2">
        <v>10</v>
      </c>
      <c r="C85" t="s">
        <v>194</v>
      </c>
      <c r="E85" s="6">
        <v>0.03</v>
      </c>
      <c r="F85" s="11">
        <v>1</v>
      </c>
      <c r="G85" s="11">
        <v>3</v>
      </c>
      <c r="H85" s="11">
        <v>1000</v>
      </c>
      <c r="I85" s="9" t="s">
        <v>298</v>
      </c>
      <c r="J85" s="6">
        <v>0.2</v>
      </c>
      <c r="L85">
        <v>4</v>
      </c>
      <c r="M85" s="11">
        <v>-2</v>
      </c>
      <c r="N85" s="11">
        <v>-1</v>
      </c>
      <c r="O85" s="11">
        <v>-250</v>
      </c>
      <c r="P85">
        <v>1</v>
      </c>
      <c r="Q85" s="6">
        <v>0</v>
      </c>
      <c r="AW85" t="s">
        <v>130</v>
      </c>
      <c r="AX85">
        <v>84</v>
      </c>
      <c r="AY85" s="2">
        <v>10</v>
      </c>
      <c r="AZ85" t="s">
        <v>194</v>
      </c>
      <c r="CN85">
        <v>70</v>
      </c>
      <c r="CO85" t="s">
        <v>591</v>
      </c>
    </row>
    <row r="86" spans="1:93" x14ac:dyDescent="0.3">
      <c r="A86" t="s">
        <v>130</v>
      </c>
      <c r="B86" s="2">
        <v>11</v>
      </c>
      <c r="C86" t="s">
        <v>195</v>
      </c>
      <c r="E86" s="6">
        <v>0.04</v>
      </c>
      <c r="F86" s="11">
        <v>1</v>
      </c>
      <c r="G86" s="11">
        <v>3</v>
      </c>
      <c r="H86" s="11">
        <v>1000</v>
      </c>
      <c r="I86" s="9" t="s">
        <v>298</v>
      </c>
      <c r="J86" s="6">
        <v>0.2</v>
      </c>
      <c r="L86">
        <v>5</v>
      </c>
      <c r="M86" s="11">
        <v>-2</v>
      </c>
      <c r="N86" s="11">
        <v>-1</v>
      </c>
      <c r="O86" s="11">
        <v>-250</v>
      </c>
      <c r="P86">
        <v>1</v>
      </c>
      <c r="Q86" s="6">
        <v>0</v>
      </c>
      <c r="AW86" t="s">
        <v>130</v>
      </c>
      <c r="AX86">
        <v>85</v>
      </c>
      <c r="AY86" s="2">
        <v>11</v>
      </c>
      <c r="AZ86" t="s">
        <v>195</v>
      </c>
      <c r="CN86">
        <v>71</v>
      </c>
      <c r="CO86" t="s">
        <v>591</v>
      </c>
    </row>
    <row r="87" spans="1:93" x14ac:dyDescent="0.3">
      <c r="A87" t="s">
        <v>130</v>
      </c>
      <c r="B87" s="2">
        <v>12</v>
      </c>
      <c r="C87" t="s">
        <v>196</v>
      </c>
      <c r="E87" s="6">
        <v>0.05</v>
      </c>
      <c r="F87" s="11">
        <v>1</v>
      </c>
      <c r="G87" s="11">
        <v>3</v>
      </c>
      <c r="H87" s="11">
        <v>1000</v>
      </c>
      <c r="I87" s="9" t="s">
        <v>298</v>
      </c>
      <c r="J87" s="6">
        <v>0.2</v>
      </c>
      <c r="L87">
        <v>6</v>
      </c>
      <c r="M87" s="11">
        <v>-1</v>
      </c>
      <c r="N87" s="11">
        <v>0</v>
      </c>
      <c r="O87" s="11">
        <v>-150</v>
      </c>
      <c r="P87">
        <v>1</v>
      </c>
      <c r="Q87" s="6">
        <v>0</v>
      </c>
      <c r="AW87" t="s">
        <v>130</v>
      </c>
      <c r="AX87">
        <v>86</v>
      </c>
      <c r="AY87" s="2">
        <v>12</v>
      </c>
      <c r="AZ87" t="s">
        <v>196</v>
      </c>
      <c r="CN87">
        <v>72</v>
      </c>
      <c r="CO87" t="s">
        <v>592</v>
      </c>
    </row>
    <row r="88" spans="1:93" x14ac:dyDescent="0.3">
      <c r="A88" t="s">
        <v>130</v>
      </c>
      <c r="B88" s="2">
        <v>13</v>
      </c>
      <c r="C88" t="s">
        <v>197</v>
      </c>
      <c r="E88" s="6">
        <v>0.06</v>
      </c>
      <c r="F88" s="11">
        <v>1</v>
      </c>
      <c r="G88" s="11">
        <v>3</v>
      </c>
      <c r="H88" s="11">
        <v>1000</v>
      </c>
      <c r="I88" s="9" t="s">
        <v>298</v>
      </c>
      <c r="J88" s="6">
        <v>0.2</v>
      </c>
      <c r="L88">
        <v>7</v>
      </c>
      <c r="M88" s="11">
        <v>-1</v>
      </c>
      <c r="N88" s="11">
        <v>0</v>
      </c>
      <c r="O88" s="11">
        <v>-150</v>
      </c>
      <c r="P88">
        <v>1</v>
      </c>
      <c r="Q88" s="6">
        <v>0</v>
      </c>
      <c r="AW88" t="s">
        <v>130</v>
      </c>
      <c r="AX88">
        <v>87</v>
      </c>
      <c r="AY88" s="2">
        <v>13</v>
      </c>
      <c r="AZ88" t="s">
        <v>197</v>
      </c>
      <c r="CN88">
        <v>73</v>
      </c>
      <c r="CO88" t="s">
        <v>592</v>
      </c>
    </row>
    <row r="89" spans="1:93" x14ac:dyDescent="0.3">
      <c r="A89" t="s">
        <v>130</v>
      </c>
      <c r="B89" s="2">
        <v>14</v>
      </c>
      <c r="C89" t="s">
        <v>198</v>
      </c>
      <c r="E89" s="6">
        <v>7.0000000000000007E-2</v>
      </c>
      <c r="F89" s="11">
        <v>1</v>
      </c>
      <c r="G89" s="11">
        <v>3</v>
      </c>
      <c r="H89" s="11">
        <v>1000</v>
      </c>
      <c r="I89" s="9" t="s">
        <v>298</v>
      </c>
      <c r="J89" s="6">
        <v>0.2</v>
      </c>
      <c r="L89">
        <v>8</v>
      </c>
      <c r="M89" s="11">
        <v>0</v>
      </c>
      <c r="N89" s="11">
        <v>0</v>
      </c>
      <c r="O89" s="11">
        <v>0</v>
      </c>
      <c r="P89" s="3" t="s">
        <v>297</v>
      </c>
      <c r="Q89" s="6">
        <v>0.01</v>
      </c>
      <c r="AW89" t="s">
        <v>130</v>
      </c>
      <c r="AX89">
        <v>88</v>
      </c>
      <c r="AY89" s="2">
        <v>14</v>
      </c>
      <c r="AZ89" t="s">
        <v>198</v>
      </c>
      <c r="CN89">
        <v>74</v>
      </c>
      <c r="CO89" t="s">
        <v>592</v>
      </c>
    </row>
    <row r="90" spans="1:93" x14ac:dyDescent="0.3">
      <c r="A90" t="s">
        <v>130</v>
      </c>
      <c r="B90" s="2">
        <v>15</v>
      </c>
      <c r="C90" t="s">
        <v>199</v>
      </c>
      <c r="E90" s="6">
        <v>0.08</v>
      </c>
      <c r="F90" s="11">
        <v>1</v>
      </c>
      <c r="G90" s="11">
        <v>3</v>
      </c>
      <c r="H90" s="11">
        <v>1000</v>
      </c>
      <c r="I90" s="9" t="s">
        <v>298</v>
      </c>
      <c r="J90" s="6">
        <v>0.2</v>
      </c>
      <c r="L90">
        <v>9</v>
      </c>
      <c r="M90" s="11">
        <v>0</v>
      </c>
      <c r="N90" s="11">
        <v>0</v>
      </c>
      <c r="O90" s="11">
        <v>0</v>
      </c>
      <c r="P90" s="3" t="s">
        <v>297</v>
      </c>
      <c r="Q90" s="6">
        <v>0.01</v>
      </c>
      <c r="AW90" t="s">
        <v>130</v>
      </c>
      <c r="AX90">
        <v>89</v>
      </c>
      <c r="AY90" s="2">
        <v>15</v>
      </c>
      <c r="AZ90" t="s">
        <v>199</v>
      </c>
      <c r="CN90">
        <v>75</v>
      </c>
      <c r="CO90" t="s">
        <v>592</v>
      </c>
    </row>
    <row r="91" spans="1:93" x14ac:dyDescent="0.3">
      <c r="A91" t="s">
        <v>131</v>
      </c>
      <c r="B91" s="2">
        <v>1</v>
      </c>
      <c r="C91" t="s">
        <v>200</v>
      </c>
      <c r="E91" s="6">
        <v>0.09</v>
      </c>
      <c r="F91" s="11">
        <v>1</v>
      </c>
      <c r="G91" s="11">
        <v>3</v>
      </c>
      <c r="H91" s="11">
        <v>1000</v>
      </c>
      <c r="I91" s="9" t="s">
        <v>298</v>
      </c>
      <c r="J91" s="6">
        <v>0.2</v>
      </c>
      <c r="L91">
        <v>10</v>
      </c>
      <c r="M91" s="11">
        <v>0</v>
      </c>
      <c r="N91" s="11">
        <v>0</v>
      </c>
      <c r="O91" s="11">
        <v>0</v>
      </c>
      <c r="P91" s="3" t="s">
        <v>297</v>
      </c>
      <c r="Q91" s="6">
        <v>0.02</v>
      </c>
      <c r="AW91" t="s">
        <v>570</v>
      </c>
      <c r="AX91">
        <v>90</v>
      </c>
      <c r="AY91" s="2">
        <v>1</v>
      </c>
      <c r="AZ91" t="s">
        <v>200</v>
      </c>
      <c r="CN91">
        <v>76</v>
      </c>
      <c r="CO91" t="s">
        <v>592</v>
      </c>
    </row>
    <row r="92" spans="1:93" x14ac:dyDescent="0.3">
      <c r="A92" t="s">
        <v>131</v>
      </c>
      <c r="B92" s="2">
        <v>2</v>
      </c>
      <c r="C92" t="s">
        <v>201</v>
      </c>
      <c r="E92" s="6">
        <v>0.1</v>
      </c>
      <c r="F92" s="11">
        <v>1</v>
      </c>
      <c r="G92" s="11">
        <v>3</v>
      </c>
      <c r="H92" s="11">
        <v>1000</v>
      </c>
      <c r="I92" s="9" t="s">
        <v>298</v>
      </c>
      <c r="J92" s="6">
        <v>0.2</v>
      </c>
      <c r="L92">
        <v>11</v>
      </c>
      <c r="M92" s="11">
        <v>0</v>
      </c>
      <c r="N92" s="11">
        <v>0</v>
      </c>
      <c r="O92" s="11">
        <v>0</v>
      </c>
      <c r="P92" s="3" t="s">
        <v>297</v>
      </c>
      <c r="Q92" s="6">
        <v>0.02</v>
      </c>
      <c r="AW92" t="s">
        <v>570</v>
      </c>
      <c r="AX92">
        <v>91</v>
      </c>
      <c r="AY92" s="2">
        <v>2</v>
      </c>
      <c r="AZ92" t="s">
        <v>201</v>
      </c>
      <c r="CN92">
        <v>77</v>
      </c>
      <c r="CO92" t="s">
        <v>592</v>
      </c>
    </row>
    <row r="93" spans="1:93" x14ac:dyDescent="0.3">
      <c r="A93" t="s">
        <v>131</v>
      </c>
      <c r="B93" s="2">
        <v>3</v>
      </c>
      <c r="C93" t="s">
        <v>202</v>
      </c>
      <c r="E93" s="6">
        <v>0.11</v>
      </c>
      <c r="F93" s="11">
        <v>1</v>
      </c>
      <c r="G93" s="11">
        <v>3</v>
      </c>
      <c r="H93" s="11">
        <v>1000</v>
      </c>
      <c r="I93" s="9" t="s">
        <v>298</v>
      </c>
      <c r="J93" s="6">
        <v>0.2</v>
      </c>
      <c r="L93">
        <v>12</v>
      </c>
      <c r="M93" s="11">
        <v>0</v>
      </c>
      <c r="N93" s="11">
        <v>0</v>
      </c>
      <c r="O93" s="11">
        <v>100</v>
      </c>
      <c r="P93" s="3" t="s">
        <v>297</v>
      </c>
      <c r="Q93" s="6">
        <v>0.04</v>
      </c>
      <c r="AW93" t="s">
        <v>570</v>
      </c>
      <c r="AX93">
        <v>92</v>
      </c>
      <c r="AY93" s="2">
        <v>3</v>
      </c>
      <c r="AZ93" t="s">
        <v>202</v>
      </c>
      <c r="CN93">
        <v>78</v>
      </c>
      <c r="CO93" t="s">
        <v>592</v>
      </c>
    </row>
    <row r="94" spans="1:93" x14ac:dyDescent="0.3">
      <c r="A94" t="s">
        <v>131</v>
      </c>
      <c r="B94" s="2">
        <v>4</v>
      </c>
      <c r="C94" t="s">
        <v>203</v>
      </c>
      <c r="E94" s="6">
        <v>0.12</v>
      </c>
      <c r="F94" s="11">
        <v>1</v>
      </c>
      <c r="G94" s="11">
        <v>3</v>
      </c>
      <c r="H94" s="11">
        <v>1000</v>
      </c>
      <c r="I94" s="9" t="s">
        <v>298</v>
      </c>
      <c r="J94" s="6">
        <v>0.2</v>
      </c>
      <c r="L94">
        <v>13</v>
      </c>
      <c r="M94" s="11">
        <v>0</v>
      </c>
      <c r="N94" s="11">
        <v>0</v>
      </c>
      <c r="O94" s="11">
        <v>100</v>
      </c>
      <c r="P94" s="3" t="s">
        <v>297</v>
      </c>
      <c r="Q94" s="6">
        <v>0.04</v>
      </c>
      <c r="AW94" t="s">
        <v>570</v>
      </c>
      <c r="AX94">
        <v>93</v>
      </c>
      <c r="AY94" s="2">
        <v>4</v>
      </c>
      <c r="AZ94" t="s">
        <v>203</v>
      </c>
      <c r="CN94">
        <v>79</v>
      </c>
      <c r="CO94" t="s">
        <v>592</v>
      </c>
    </row>
    <row r="95" spans="1:93" x14ac:dyDescent="0.3">
      <c r="A95" t="s">
        <v>131</v>
      </c>
      <c r="B95" s="2">
        <v>5</v>
      </c>
      <c r="C95" t="s">
        <v>204</v>
      </c>
      <c r="E95" s="6">
        <v>0.13</v>
      </c>
      <c r="F95" s="11">
        <v>1</v>
      </c>
      <c r="G95" s="11">
        <v>3</v>
      </c>
      <c r="H95" s="11">
        <v>1000</v>
      </c>
      <c r="I95" s="9" t="s">
        <v>298</v>
      </c>
      <c r="J95" s="6">
        <v>0.2</v>
      </c>
      <c r="L95">
        <v>14</v>
      </c>
      <c r="M95" s="11">
        <v>0</v>
      </c>
      <c r="N95" s="11">
        <v>0</v>
      </c>
      <c r="O95" s="11">
        <v>200</v>
      </c>
      <c r="P95" s="3" t="s">
        <v>297</v>
      </c>
      <c r="Q95" s="6">
        <v>7.0000000000000007E-2</v>
      </c>
      <c r="AW95" t="s">
        <v>570</v>
      </c>
      <c r="AX95">
        <v>94</v>
      </c>
      <c r="AY95" s="2">
        <v>5</v>
      </c>
      <c r="AZ95" t="s">
        <v>204</v>
      </c>
      <c r="CN95">
        <v>80</v>
      </c>
      <c r="CO95" t="s">
        <v>593</v>
      </c>
    </row>
    <row r="96" spans="1:93" x14ac:dyDescent="0.3">
      <c r="A96" t="s">
        <v>131</v>
      </c>
      <c r="B96" s="2">
        <v>6</v>
      </c>
      <c r="C96" t="s">
        <v>205</v>
      </c>
      <c r="E96" s="6">
        <v>0.14000000000000001</v>
      </c>
      <c r="F96" s="11">
        <v>1</v>
      </c>
      <c r="G96" s="11">
        <v>3</v>
      </c>
      <c r="H96" s="11">
        <v>1000</v>
      </c>
      <c r="I96" s="9" t="s">
        <v>298</v>
      </c>
      <c r="J96" s="6">
        <v>0.2</v>
      </c>
      <c r="L96">
        <v>15</v>
      </c>
      <c r="M96" s="11">
        <v>0</v>
      </c>
      <c r="N96" s="11">
        <v>0</v>
      </c>
      <c r="O96" s="11">
        <v>200</v>
      </c>
      <c r="P96" s="3" t="s">
        <v>297</v>
      </c>
      <c r="Q96" s="6">
        <v>7.0000000000000007E-2</v>
      </c>
      <c r="AW96" t="s">
        <v>570</v>
      </c>
      <c r="AX96">
        <v>95</v>
      </c>
      <c r="AY96" s="2">
        <v>6</v>
      </c>
      <c r="AZ96" t="s">
        <v>205</v>
      </c>
      <c r="CN96">
        <v>81</v>
      </c>
      <c r="CO96" t="s">
        <v>593</v>
      </c>
    </row>
    <row r="97" spans="1:93" x14ac:dyDescent="0.3">
      <c r="A97" t="s">
        <v>131</v>
      </c>
      <c r="B97" s="2">
        <v>7</v>
      </c>
      <c r="C97" t="s">
        <v>206</v>
      </c>
      <c r="E97" s="6">
        <v>0.15</v>
      </c>
      <c r="F97" s="11">
        <v>1</v>
      </c>
      <c r="G97" s="11">
        <v>3</v>
      </c>
      <c r="H97" s="11">
        <v>1000</v>
      </c>
      <c r="I97" s="9" t="s">
        <v>298</v>
      </c>
      <c r="J97" s="6">
        <v>0.2</v>
      </c>
      <c r="L97">
        <v>16</v>
      </c>
      <c r="M97" s="11">
        <v>0</v>
      </c>
      <c r="N97" s="11">
        <v>1</v>
      </c>
      <c r="O97" s="11">
        <v>350</v>
      </c>
      <c r="P97" s="3" t="s">
        <v>298</v>
      </c>
      <c r="Q97" s="6">
        <v>0.1</v>
      </c>
      <c r="AW97" t="s">
        <v>570</v>
      </c>
      <c r="AX97">
        <v>96</v>
      </c>
      <c r="AY97" s="2">
        <v>7</v>
      </c>
      <c r="AZ97" t="s">
        <v>206</v>
      </c>
      <c r="CN97">
        <v>82</v>
      </c>
      <c r="CO97" t="s">
        <v>593</v>
      </c>
    </row>
    <row r="98" spans="1:93" x14ac:dyDescent="0.3">
      <c r="A98" t="s">
        <v>131</v>
      </c>
      <c r="B98" s="2">
        <v>8</v>
      </c>
      <c r="C98" t="s">
        <v>207</v>
      </c>
      <c r="E98" s="6">
        <v>0.16</v>
      </c>
      <c r="F98" s="11">
        <v>1</v>
      </c>
      <c r="G98" s="11">
        <v>3</v>
      </c>
      <c r="H98" s="11">
        <v>1000</v>
      </c>
      <c r="I98" s="9" t="s">
        <v>298</v>
      </c>
      <c r="J98" s="6">
        <v>0.2</v>
      </c>
      <c r="L98">
        <v>17</v>
      </c>
      <c r="M98" s="11">
        <v>1</v>
      </c>
      <c r="N98" s="11">
        <v>1</v>
      </c>
      <c r="O98" s="11">
        <v>500</v>
      </c>
      <c r="P98" s="3" t="s">
        <v>298</v>
      </c>
      <c r="Q98" s="6">
        <v>0.13</v>
      </c>
      <c r="AW98" t="s">
        <v>570</v>
      </c>
      <c r="AX98">
        <v>97</v>
      </c>
      <c r="AY98" s="2">
        <v>8</v>
      </c>
      <c r="AZ98" t="s">
        <v>207</v>
      </c>
      <c r="CN98">
        <v>83</v>
      </c>
      <c r="CO98" t="s">
        <v>593</v>
      </c>
    </row>
    <row r="99" spans="1:93" x14ac:dyDescent="0.3">
      <c r="A99" t="s">
        <v>131</v>
      </c>
      <c r="B99" s="2">
        <v>9</v>
      </c>
      <c r="C99" t="s">
        <v>208</v>
      </c>
      <c r="E99" s="6">
        <v>0.17</v>
      </c>
      <c r="F99" s="11">
        <v>1</v>
      </c>
      <c r="G99" s="11">
        <v>3</v>
      </c>
      <c r="H99" s="11">
        <v>1000</v>
      </c>
      <c r="I99" s="9" t="s">
        <v>298</v>
      </c>
      <c r="J99" s="6">
        <v>0.2</v>
      </c>
      <c r="L99">
        <v>18</v>
      </c>
      <c r="M99" s="11">
        <v>1</v>
      </c>
      <c r="N99" s="11">
        <v>2</v>
      </c>
      <c r="O99" s="11">
        <v>750</v>
      </c>
      <c r="P99" s="3" t="s">
        <v>298</v>
      </c>
      <c r="Q99" s="6">
        <v>0.16</v>
      </c>
      <c r="AW99" t="s">
        <v>570</v>
      </c>
      <c r="AX99">
        <v>98</v>
      </c>
      <c r="AY99" s="2">
        <v>9</v>
      </c>
      <c r="AZ99" t="s">
        <v>208</v>
      </c>
      <c r="CN99">
        <v>84</v>
      </c>
      <c r="CO99" t="s">
        <v>593</v>
      </c>
    </row>
    <row r="100" spans="1:93" x14ac:dyDescent="0.3">
      <c r="A100" t="s">
        <v>131</v>
      </c>
      <c r="B100" s="2">
        <v>10</v>
      </c>
      <c r="E100" s="6">
        <v>0.18</v>
      </c>
      <c r="F100" s="11">
        <v>1</v>
      </c>
      <c r="G100" s="11">
        <v>3</v>
      </c>
      <c r="H100" s="11">
        <v>1000</v>
      </c>
      <c r="I100" s="9" t="s">
        <v>298</v>
      </c>
      <c r="J100" s="6">
        <v>0.2</v>
      </c>
      <c r="AW100" t="s">
        <v>570</v>
      </c>
      <c r="AX100">
        <v>99</v>
      </c>
      <c r="AY100" s="2">
        <v>10</v>
      </c>
      <c r="CN100">
        <v>85</v>
      </c>
      <c r="CO100" t="s">
        <v>593</v>
      </c>
    </row>
    <row r="101" spans="1:93" x14ac:dyDescent="0.3">
      <c r="A101" t="s">
        <v>131</v>
      </c>
      <c r="B101" s="2">
        <v>11</v>
      </c>
      <c r="C101" t="s">
        <v>376</v>
      </c>
      <c r="E101" s="6">
        <v>0.19</v>
      </c>
      <c r="F101" s="11">
        <v>1</v>
      </c>
      <c r="G101" s="11">
        <v>3</v>
      </c>
      <c r="H101" s="11">
        <v>1000</v>
      </c>
      <c r="I101" s="9" t="s">
        <v>298</v>
      </c>
      <c r="J101" s="6">
        <v>0.2</v>
      </c>
      <c r="AW101" t="s">
        <v>570</v>
      </c>
      <c r="AX101">
        <v>100</v>
      </c>
      <c r="AY101" s="2">
        <v>11</v>
      </c>
      <c r="AZ101" t="s">
        <v>376</v>
      </c>
      <c r="CN101">
        <v>86</v>
      </c>
      <c r="CO101" t="s">
        <v>593</v>
      </c>
    </row>
    <row r="102" spans="1:93" x14ac:dyDescent="0.3">
      <c r="A102" t="s">
        <v>131</v>
      </c>
      <c r="B102" s="2">
        <v>12</v>
      </c>
      <c r="C102" t="s">
        <v>377</v>
      </c>
      <c r="E102" s="6">
        <v>0.2</v>
      </c>
      <c r="F102" s="11">
        <v>1</v>
      </c>
      <c r="G102" s="11">
        <v>3</v>
      </c>
      <c r="H102" s="11">
        <v>1000</v>
      </c>
      <c r="I102" s="9" t="s">
        <v>298</v>
      </c>
      <c r="J102" s="6">
        <v>0.2</v>
      </c>
      <c r="AW102" t="s">
        <v>570</v>
      </c>
      <c r="AX102">
        <v>101</v>
      </c>
      <c r="AY102" s="2">
        <v>12</v>
      </c>
      <c r="AZ102" t="s">
        <v>377</v>
      </c>
      <c r="CN102">
        <v>87</v>
      </c>
      <c r="CO102" t="s">
        <v>593</v>
      </c>
    </row>
    <row r="103" spans="1:93" x14ac:dyDescent="0.3">
      <c r="A103" t="s">
        <v>131</v>
      </c>
      <c r="B103" s="2">
        <v>13</v>
      </c>
      <c r="C103" t="s">
        <v>378</v>
      </c>
      <c r="E103" s="6">
        <v>0.21</v>
      </c>
      <c r="F103" s="11">
        <v>1</v>
      </c>
      <c r="G103" s="11">
        <v>3</v>
      </c>
      <c r="H103" s="11">
        <v>1000</v>
      </c>
      <c r="I103" s="9" t="s">
        <v>298</v>
      </c>
      <c r="J103" s="6">
        <v>0.2</v>
      </c>
      <c r="AW103" t="s">
        <v>570</v>
      </c>
      <c r="AX103">
        <v>102</v>
      </c>
      <c r="AY103" s="2">
        <v>13</v>
      </c>
      <c r="AZ103" t="s">
        <v>378</v>
      </c>
      <c r="CN103">
        <v>88</v>
      </c>
      <c r="CO103" t="s">
        <v>593</v>
      </c>
    </row>
    <row r="104" spans="1:93" x14ac:dyDescent="0.3">
      <c r="A104" t="s">
        <v>131</v>
      </c>
      <c r="B104" s="2">
        <v>14</v>
      </c>
      <c r="C104" t="s">
        <v>379</v>
      </c>
      <c r="E104" s="6">
        <v>0.22</v>
      </c>
      <c r="F104" s="11">
        <v>1</v>
      </c>
      <c r="G104" s="11">
        <v>3</v>
      </c>
      <c r="H104" s="11">
        <v>1000</v>
      </c>
      <c r="I104" s="9" t="s">
        <v>298</v>
      </c>
      <c r="J104" s="6">
        <v>0.2</v>
      </c>
      <c r="AW104" t="s">
        <v>570</v>
      </c>
      <c r="AX104">
        <v>103</v>
      </c>
      <c r="AY104" s="2">
        <v>14</v>
      </c>
      <c r="AZ104" t="s">
        <v>379</v>
      </c>
      <c r="CN104">
        <v>89</v>
      </c>
      <c r="CO104" t="s">
        <v>593</v>
      </c>
    </row>
    <row r="105" spans="1:93" x14ac:dyDescent="0.3">
      <c r="A105" t="s">
        <v>131</v>
      </c>
      <c r="B105" s="2">
        <v>15</v>
      </c>
      <c r="C105" t="s">
        <v>380</v>
      </c>
      <c r="E105" s="6">
        <v>0.23</v>
      </c>
      <c r="F105" s="11">
        <v>1</v>
      </c>
      <c r="G105" s="11">
        <v>3</v>
      </c>
      <c r="H105" s="11">
        <v>1000</v>
      </c>
      <c r="I105" s="9" t="s">
        <v>298</v>
      </c>
      <c r="J105" s="6">
        <v>0.2</v>
      </c>
      <c r="AW105" t="s">
        <v>570</v>
      </c>
      <c r="AX105">
        <v>104</v>
      </c>
      <c r="AY105" s="2">
        <v>15</v>
      </c>
      <c r="AZ105" t="s">
        <v>380</v>
      </c>
      <c r="CN105">
        <v>90</v>
      </c>
      <c r="CO105" t="s">
        <v>593</v>
      </c>
    </row>
    <row r="106" spans="1:93" x14ac:dyDescent="0.3">
      <c r="A106" t="s">
        <v>132</v>
      </c>
      <c r="B106" s="2">
        <v>1</v>
      </c>
      <c r="C106" t="s">
        <v>215</v>
      </c>
      <c r="E106" s="6">
        <v>0.24</v>
      </c>
      <c r="F106" s="11">
        <v>1</v>
      </c>
      <c r="G106" s="11">
        <v>3</v>
      </c>
      <c r="H106" s="11">
        <v>1000</v>
      </c>
      <c r="I106" s="9" t="s">
        <v>298</v>
      </c>
      <c r="J106" s="6">
        <v>0.2</v>
      </c>
      <c r="AW106" t="s">
        <v>132</v>
      </c>
      <c r="AX106">
        <v>105</v>
      </c>
      <c r="AY106" s="2">
        <v>1</v>
      </c>
      <c r="AZ106" t="s">
        <v>215</v>
      </c>
      <c r="CN106">
        <v>91</v>
      </c>
      <c r="CO106" t="s">
        <v>593</v>
      </c>
    </row>
    <row r="107" spans="1:93" x14ac:dyDescent="0.3">
      <c r="A107" t="s">
        <v>132</v>
      </c>
      <c r="B107" s="2">
        <v>2</v>
      </c>
      <c r="C107" t="s">
        <v>216</v>
      </c>
      <c r="E107" s="6">
        <v>0.25</v>
      </c>
      <c r="F107" s="11">
        <v>1</v>
      </c>
      <c r="G107" s="11">
        <v>3</v>
      </c>
      <c r="H107" s="11">
        <v>1000</v>
      </c>
      <c r="I107" s="9" t="s">
        <v>298</v>
      </c>
      <c r="J107" s="6">
        <v>0.2</v>
      </c>
      <c r="AW107" t="s">
        <v>132</v>
      </c>
      <c r="AX107">
        <v>106</v>
      </c>
      <c r="AY107" s="2">
        <v>2</v>
      </c>
      <c r="AZ107" t="s">
        <v>216</v>
      </c>
      <c r="CN107">
        <v>92</v>
      </c>
      <c r="CO107" t="s">
        <v>593</v>
      </c>
    </row>
    <row r="108" spans="1:93" x14ac:dyDescent="0.3">
      <c r="A108" t="s">
        <v>132</v>
      </c>
      <c r="B108" s="2">
        <v>3</v>
      </c>
      <c r="C108" t="s">
        <v>217</v>
      </c>
      <c r="E108" s="6">
        <v>0.26</v>
      </c>
      <c r="F108" s="11">
        <v>1</v>
      </c>
      <c r="G108" s="11">
        <v>3</v>
      </c>
      <c r="H108" s="11">
        <v>1000</v>
      </c>
      <c r="I108" s="9" t="s">
        <v>298</v>
      </c>
      <c r="J108" s="6">
        <v>0.2</v>
      </c>
      <c r="AW108" t="s">
        <v>132</v>
      </c>
      <c r="AX108">
        <v>107</v>
      </c>
      <c r="AY108" s="2">
        <v>3</v>
      </c>
      <c r="AZ108" t="s">
        <v>217</v>
      </c>
      <c r="CN108">
        <v>93</v>
      </c>
      <c r="CO108" t="s">
        <v>593</v>
      </c>
    </row>
    <row r="109" spans="1:93" x14ac:dyDescent="0.3">
      <c r="A109" t="s">
        <v>132</v>
      </c>
      <c r="B109" s="2">
        <v>4</v>
      </c>
      <c r="C109" t="s">
        <v>218</v>
      </c>
      <c r="E109" s="6">
        <v>0.27</v>
      </c>
      <c r="F109" s="11">
        <v>1</v>
      </c>
      <c r="G109" s="11">
        <v>3</v>
      </c>
      <c r="H109" s="11">
        <v>1000</v>
      </c>
      <c r="I109" s="9" t="s">
        <v>298</v>
      </c>
      <c r="J109" s="6">
        <v>0.2</v>
      </c>
      <c r="AW109" t="s">
        <v>132</v>
      </c>
      <c r="AX109">
        <v>108</v>
      </c>
      <c r="AY109" s="2">
        <v>4</v>
      </c>
      <c r="AZ109" t="s">
        <v>218</v>
      </c>
      <c r="CN109">
        <v>94</v>
      </c>
      <c r="CO109" t="s">
        <v>593</v>
      </c>
    </row>
    <row r="110" spans="1:93" x14ac:dyDescent="0.3">
      <c r="A110" t="s">
        <v>132</v>
      </c>
      <c r="B110" s="2">
        <v>5</v>
      </c>
      <c r="C110" t="s">
        <v>219</v>
      </c>
      <c r="E110" s="6">
        <v>0.28000000000000003</v>
      </c>
      <c r="F110" s="11">
        <v>1</v>
      </c>
      <c r="G110" s="11">
        <v>3</v>
      </c>
      <c r="H110" s="11">
        <v>1000</v>
      </c>
      <c r="I110" s="9" t="s">
        <v>298</v>
      </c>
      <c r="J110" s="6">
        <v>0.2</v>
      </c>
      <c r="AW110" t="s">
        <v>132</v>
      </c>
      <c r="AX110">
        <v>109</v>
      </c>
      <c r="AY110" s="2">
        <v>5</v>
      </c>
      <c r="AZ110" t="s">
        <v>219</v>
      </c>
      <c r="CN110">
        <v>95</v>
      </c>
      <c r="CO110" t="s">
        <v>594</v>
      </c>
    </row>
    <row r="111" spans="1:93" x14ac:dyDescent="0.3">
      <c r="A111" t="s">
        <v>132</v>
      </c>
      <c r="B111" s="2">
        <v>6</v>
      </c>
      <c r="C111" t="s">
        <v>220</v>
      </c>
      <c r="E111" s="6">
        <v>0.28999999999999998</v>
      </c>
      <c r="F111" s="11">
        <v>1</v>
      </c>
      <c r="G111" s="11">
        <v>3</v>
      </c>
      <c r="H111" s="11">
        <v>1000</v>
      </c>
      <c r="I111" s="9" t="s">
        <v>298</v>
      </c>
      <c r="J111" s="6">
        <v>0.2</v>
      </c>
      <c r="AW111" t="s">
        <v>132</v>
      </c>
      <c r="AX111">
        <v>110</v>
      </c>
      <c r="AY111" s="2">
        <v>6</v>
      </c>
      <c r="AZ111" t="s">
        <v>220</v>
      </c>
      <c r="CN111">
        <v>96</v>
      </c>
      <c r="CO111" t="s">
        <v>594</v>
      </c>
    </row>
    <row r="112" spans="1:93" x14ac:dyDescent="0.3">
      <c r="A112" t="s">
        <v>132</v>
      </c>
      <c r="B112" s="2">
        <v>7</v>
      </c>
      <c r="C112" t="s">
        <v>221</v>
      </c>
      <c r="E112" s="6">
        <v>0.3</v>
      </c>
      <c r="F112" s="11">
        <v>1</v>
      </c>
      <c r="G112" s="11">
        <v>3</v>
      </c>
      <c r="H112" s="11">
        <v>1000</v>
      </c>
      <c r="I112" s="9" t="s">
        <v>298</v>
      </c>
      <c r="J112" s="6">
        <v>0.2</v>
      </c>
      <c r="AW112" t="s">
        <v>132</v>
      </c>
      <c r="AX112">
        <v>111</v>
      </c>
      <c r="AY112" s="2">
        <v>7</v>
      </c>
      <c r="AZ112" t="s">
        <v>221</v>
      </c>
      <c r="CN112">
        <v>97</v>
      </c>
      <c r="CO112" t="s">
        <v>594</v>
      </c>
    </row>
    <row r="113" spans="1:93" x14ac:dyDescent="0.3">
      <c r="A113" t="s">
        <v>132</v>
      </c>
      <c r="B113" s="2">
        <v>8</v>
      </c>
      <c r="C113" t="s">
        <v>222</v>
      </c>
      <c r="E113" s="6">
        <v>0.31</v>
      </c>
      <c r="F113" s="11">
        <v>1</v>
      </c>
      <c r="G113" s="11">
        <v>3</v>
      </c>
      <c r="H113" s="11">
        <v>1000</v>
      </c>
      <c r="I113" s="9" t="s">
        <v>298</v>
      </c>
      <c r="J113" s="6">
        <v>0.2</v>
      </c>
      <c r="AW113" t="s">
        <v>132</v>
      </c>
      <c r="AX113">
        <v>112</v>
      </c>
      <c r="AY113" s="2">
        <v>8</v>
      </c>
      <c r="AZ113" t="s">
        <v>222</v>
      </c>
      <c r="CN113">
        <v>98</v>
      </c>
      <c r="CO113" t="s">
        <v>170</v>
      </c>
    </row>
    <row r="114" spans="1:93" x14ac:dyDescent="0.3">
      <c r="A114" t="s">
        <v>132</v>
      </c>
      <c r="B114" s="2">
        <v>9</v>
      </c>
      <c r="E114" s="6">
        <v>0.32</v>
      </c>
      <c r="F114" s="11">
        <v>1</v>
      </c>
      <c r="G114" s="11">
        <v>3</v>
      </c>
      <c r="H114" s="11">
        <v>1000</v>
      </c>
      <c r="I114" s="9" t="s">
        <v>298</v>
      </c>
      <c r="J114" s="6">
        <v>0.2</v>
      </c>
      <c r="AW114" t="s">
        <v>132</v>
      </c>
      <c r="AX114">
        <v>113</v>
      </c>
      <c r="AY114" s="2">
        <v>9</v>
      </c>
      <c r="CN114">
        <v>99</v>
      </c>
      <c r="CO114" t="s">
        <v>170</v>
      </c>
    </row>
    <row r="115" spans="1:93" x14ac:dyDescent="0.3">
      <c r="A115" t="s">
        <v>132</v>
      </c>
      <c r="B115" s="2">
        <v>10</v>
      </c>
      <c r="C115" t="s">
        <v>387</v>
      </c>
      <c r="E115" s="6">
        <v>0.33</v>
      </c>
      <c r="F115" s="11">
        <v>1</v>
      </c>
      <c r="G115" s="11">
        <v>3</v>
      </c>
      <c r="H115" s="11">
        <v>1000</v>
      </c>
      <c r="I115" s="9" t="s">
        <v>298</v>
      </c>
      <c r="J115" s="6">
        <v>0.2</v>
      </c>
      <c r="AW115" t="s">
        <v>132</v>
      </c>
      <c r="AX115">
        <v>114</v>
      </c>
      <c r="AY115" s="2">
        <v>10</v>
      </c>
      <c r="AZ115" t="s">
        <v>387</v>
      </c>
      <c r="CN115">
        <v>100</v>
      </c>
      <c r="CO115" t="s">
        <v>170</v>
      </c>
    </row>
    <row r="116" spans="1:93" x14ac:dyDescent="0.3">
      <c r="A116" t="s">
        <v>132</v>
      </c>
      <c r="B116" s="2">
        <v>11</v>
      </c>
      <c r="C116" t="s">
        <v>388</v>
      </c>
      <c r="E116" s="6">
        <v>0.34</v>
      </c>
      <c r="F116" s="11">
        <v>1</v>
      </c>
      <c r="G116" s="11">
        <v>3</v>
      </c>
      <c r="H116" s="11">
        <v>1000</v>
      </c>
      <c r="I116" s="9" t="s">
        <v>298</v>
      </c>
      <c r="J116" s="6">
        <v>0.2</v>
      </c>
      <c r="AW116" t="s">
        <v>132</v>
      </c>
      <c r="AX116">
        <v>115</v>
      </c>
      <c r="AY116" s="2">
        <v>11</v>
      </c>
      <c r="AZ116" t="s">
        <v>388</v>
      </c>
    </row>
    <row r="117" spans="1:93" x14ac:dyDescent="0.3">
      <c r="A117" t="s">
        <v>132</v>
      </c>
      <c r="B117" s="2">
        <v>12</v>
      </c>
      <c r="C117" t="s">
        <v>389</v>
      </c>
      <c r="E117" s="6">
        <v>0.35</v>
      </c>
      <c r="F117" s="11">
        <v>1</v>
      </c>
      <c r="G117" s="11">
        <v>3</v>
      </c>
      <c r="H117" s="11">
        <v>1000</v>
      </c>
      <c r="I117" s="9" t="s">
        <v>298</v>
      </c>
      <c r="J117" s="6">
        <v>0.2</v>
      </c>
      <c r="AW117" t="s">
        <v>132</v>
      </c>
      <c r="AX117">
        <v>116</v>
      </c>
      <c r="AY117" s="2">
        <v>12</v>
      </c>
      <c r="AZ117" t="s">
        <v>389</v>
      </c>
    </row>
    <row r="118" spans="1:93" x14ac:dyDescent="0.3">
      <c r="A118" t="s">
        <v>132</v>
      </c>
      <c r="B118" s="2">
        <v>13</v>
      </c>
      <c r="C118" t="s">
        <v>390</v>
      </c>
      <c r="E118" s="6">
        <v>0.36</v>
      </c>
      <c r="F118" s="11">
        <v>1</v>
      </c>
      <c r="G118" s="11">
        <v>3</v>
      </c>
      <c r="H118" s="11">
        <v>1000</v>
      </c>
      <c r="I118" s="9" t="s">
        <v>298</v>
      </c>
      <c r="J118" s="6">
        <v>0.2</v>
      </c>
      <c r="AW118" t="s">
        <v>132</v>
      </c>
      <c r="AX118">
        <v>117</v>
      </c>
      <c r="AY118" s="2">
        <v>13</v>
      </c>
      <c r="AZ118" t="s">
        <v>390</v>
      </c>
    </row>
    <row r="119" spans="1:93" x14ac:dyDescent="0.3">
      <c r="A119" t="s">
        <v>132</v>
      </c>
      <c r="B119" s="2">
        <v>14</v>
      </c>
      <c r="C119" t="s">
        <v>391</v>
      </c>
      <c r="E119" s="6">
        <v>0.37</v>
      </c>
      <c r="F119" s="11">
        <v>1</v>
      </c>
      <c r="G119" s="11">
        <v>3</v>
      </c>
      <c r="H119" s="11">
        <v>1000</v>
      </c>
      <c r="I119" s="9" t="s">
        <v>298</v>
      </c>
      <c r="J119" s="6">
        <v>0.2</v>
      </c>
      <c r="AW119" t="s">
        <v>132</v>
      </c>
      <c r="AX119">
        <v>118</v>
      </c>
      <c r="AY119" s="2">
        <v>14</v>
      </c>
      <c r="AZ119" t="s">
        <v>391</v>
      </c>
    </row>
    <row r="120" spans="1:93" x14ac:dyDescent="0.3">
      <c r="A120" t="s">
        <v>132</v>
      </c>
      <c r="B120" s="2">
        <v>15</v>
      </c>
      <c r="C120" t="s">
        <v>392</v>
      </c>
      <c r="E120" s="6">
        <v>0.38</v>
      </c>
      <c r="F120" s="11">
        <v>1</v>
      </c>
      <c r="G120" s="11">
        <v>3</v>
      </c>
      <c r="H120" s="11">
        <v>1000</v>
      </c>
      <c r="I120" s="9" t="s">
        <v>298</v>
      </c>
      <c r="J120" s="6">
        <v>0.2</v>
      </c>
      <c r="AW120" t="s">
        <v>132</v>
      </c>
      <c r="AX120">
        <v>119</v>
      </c>
      <c r="AY120" s="2">
        <v>15</v>
      </c>
      <c r="AZ120" t="s">
        <v>392</v>
      </c>
    </row>
    <row r="121" spans="1:93" x14ac:dyDescent="0.3">
      <c r="A121" t="s">
        <v>133</v>
      </c>
      <c r="B121" s="2">
        <v>1</v>
      </c>
      <c r="C121" t="s">
        <v>230</v>
      </c>
      <c r="E121" s="6">
        <v>0.39</v>
      </c>
      <c r="F121" s="11">
        <v>1</v>
      </c>
      <c r="G121" s="11">
        <v>3</v>
      </c>
      <c r="H121" s="11">
        <v>1000</v>
      </c>
      <c r="I121" s="9" t="s">
        <v>298</v>
      </c>
      <c r="J121" s="6">
        <v>0.2</v>
      </c>
      <c r="AW121" t="s">
        <v>133</v>
      </c>
      <c r="AX121">
        <v>120</v>
      </c>
      <c r="AY121" s="2">
        <v>1</v>
      </c>
      <c r="AZ121" t="s">
        <v>230</v>
      </c>
    </row>
    <row r="122" spans="1:93" x14ac:dyDescent="0.3">
      <c r="A122" t="s">
        <v>133</v>
      </c>
      <c r="B122" s="2">
        <v>2</v>
      </c>
      <c r="C122" t="s">
        <v>231</v>
      </c>
      <c r="E122" s="6">
        <v>0.4</v>
      </c>
      <c r="F122" s="11">
        <v>1</v>
      </c>
      <c r="G122" s="11">
        <v>3</v>
      </c>
      <c r="H122" s="11">
        <v>1000</v>
      </c>
      <c r="I122" s="9" t="s">
        <v>298</v>
      </c>
      <c r="J122" s="6">
        <v>0.2</v>
      </c>
      <c r="AW122" t="s">
        <v>133</v>
      </c>
      <c r="AX122">
        <v>121</v>
      </c>
      <c r="AY122" s="2">
        <v>2</v>
      </c>
      <c r="AZ122" t="s">
        <v>231</v>
      </c>
    </row>
    <row r="123" spans="1:93" x14ac:dyDescent="0.3">
      <c r="A123" t="s">
        <v>133</v>
      </c>
      <c r="B123" s="2">
        <v>3</v>
      </c>
      <c r="C123" t="s">
        <v>232</v>
      </c>
      <c r="E123" s="6">
        <v>0.41</v>
      </c>
      <c r="F123" s="11">
        <v>1</v>
      </c>
      <c r="G123" s="11">
        <v>3</v>
      </c>
      <c r="H123" s="11">
        <v>1000</v>
      </c>
      <c r="I123" s="9" t="s">
        <v>298</v>
      </c>
      <c r="J123" s="6">
        <v>0.2</v>
      </c>
      <c r="AW123" t="s">
        <v>133</v>
      </c>
      <c r="AX123">
        <v>122</v>
      </c>
      <c r="AY123" s="2">
        <v>3</v>
      </c>
      <c r="AZ123" t="s">
        <v>232</v>
      </c>
    </row>
    <row r="124" spans="1:93" x14ac:dyDescent="0.3">
      <c r="A124" t="s">
        <v>133</v>
      </c>
      <c r="B124" s="2">
        <v>4</v>
      </c>
      <c r="C124" t="s">
        <v>233</v>
      </c>
      <c r="E124" s="6">
        <v>0.42</v>
      </c>
      <c r="F124" s="11">
        <v>1</v>
      </c>
      <c r="G124" s="11">
        <v>3</v>
      </c>
      <c r="H124" s="11">
        <v>1000</v>
      </c>
      <c r="I124" s="9" t="s">
        <v>298</v>
      </c>
      <c r="J124" s="6">
        <v>0.2</v>
      </c>
      <c r="AW124" t="s">
        <v>133</v>
      </c>
      <c r="AX124">
        <v>123</v>
      </c>
      <c r="AY124" s="2">
        <v>4</v>
      </c>
      <c r="AZ124" t="s">
        <v>233</v>
      </c>
    </row>
    <row r="125" spans="1:93" x14ac:dyDescent="0.3">
      <c r="A125" t="s">
        <v>133</v>
      </c>
      <c r="B125" s="2">
        <v>5</v>
      </c>
      <c r="C125" t="s">
        <v>234</v>
      </c>
      <c r="E125" s="6">
        <v>0.43</v>
      </c>
      <c r="F125" s="11">
        <v>1</v>
      </c>
      <c r="G125" s="11">
        <v>3</v>
      </c>
      <c r="H125" s="11">
        <v>1000</v>
      </c>
      <c r="I125" s="9" t="s">
        <v>298</v>
      </c>
      <c r="J125" s="6">
        <v>0.2</v>
      </c>
      <c r="AW125" t="s">
        <v>133</v>
      </c>
      <c r="AX125">
        <v>124</v>
      </c>
      <c r="AY125" s="2">
        <v>5</v>
      </c>
      <c r="AZ125" t="s">
        <v>234</v>
      </c>
    </row>
    <row r="126" spans="1:93" x14ac:dyDescent="0.3">
      <c r="A126" t="s">
        <v>133</v>
      </c>
      <c r="B126" s="2">
        <v>6</v>
      </c>
      <c r="C126" t="s">
        <v>235</v>
      </c>
      <c r="E126" s="6">
        <v>0.44</v>
      </c>
      <c r="F126" s="11">
        <v>1</v>
      </c>
      <c r="G126" s="11">
        <v>3</v>
      </c>
      <c r="H126" s="11">
        <v>1000</v>
      </c>
      <c r="I126" s="9" t="s">
        <v>298</v>
      </c>
      <c r="J126" s="6">
        <v>0.2</v>
      </c>
      <c r="AW126" t="s">
        <v>133</v>
      </c>
      <c r="AX126">
        <v>125</v>
      </c>
      <c r="AY126" s="2">
        <v>6</v>
      </c>
      <c r="AZ126" t="s">
        <v>235</v>
      </c>
    </row>
    <row r="127" spans="1:93" x14ac:dyDescent="0.3">
      <c r="A127" t="s">
        <v>133</v>
      </c>
      <c r="B127" s="2">
        <v>7</v>
      </c>
      <c r="C127" t="s">
        <v>236</v>
      </c>
      <c r="E127" s="6">
        <v>0.45</v>
      </c>
      <c r="F127" s="11">
        <v>1</v>
      </c>
      <c r="G127" s="11">
        <v>3</v>
      </c>
      <c r="H127" s="11">
        <v>1000</v>
      </c>
      <c r="I127" s="9" t="s">
        <v>298</v>
      </c>
      <c r="J127" s="6">
        <v>0.2</v>
      </c>
      <c r="AW127" t="s">
        <v>133</v>
      </c>
      <c r="AX127">
        <v>126</v>
      </c>
      <c r="AY127" s="2">
        <v>7</v>
      </c>
      <c r="AZ127" t="s">
        <v>236</v>
      </c>
    </row>
    <row r="128" spans="1:93" x14ac:dyDescent="0.3">
      <c r="A128" t="s">
        <v>133</v>
      </c>
      <c r="B128" s="2">
        <v>8</v>
      </c>
      <c r="C128" t="s">
        <v>237</v>
      </c>
      <c r="E128" s="6">
        <v>0.46</v>
      </c>
      <c r="F128" s="11">
        <v>1</v>
      </c>
      <c r="G128" s="11">
        <v>3</v>
      </c>
      <c r="H128" s="11">
        <v>1000</v>
      </c>
      <c r="I128" s="9" t="s">
        <v>298</v>
      </c>
      <c r="J128" s="6">
        <v>0.2</v>
      </c>
      <c r="AW128" t="s">
        <v>133</v>
      </c>
      <c r="AX128">
        <v>127</v>
      </c>
      <c r="AY128" s="2">
        <v>8</v>
      </c>
      <c r="AZ128" t="s">
        <v>237</v>
      </c>
    </row>
    <row r="129" spans="1:52" x14ac:dyDescent="0.3">
      <c r="A129" t="s">
        <v>133</v>
      </c>
      <c r="B129" s="2">
        <v>9</v>
      </c>
      <c r="E129" s="6">
        <v>0.47</v>
      </c>
      <c r="F129" s="11">
        <v>1</v>
      </c>
      <c r="G129" s="11">
        <v>3</v>
      </c>
      <c r="H129" s="11">
        <v>1000</v>
      </c>
      <c r="I129" s="9" t="s">
        <v>298</v>
      </c>
      <c r="J129" s="6">
        <v>0.2</v>
      </c>
      <c r="AW129" t="s">
        <v>133</v>
      </c>
      <c r="AX129">
        <v>128</v>
      </c>
      <c r="AY129" s="2">
        <v>9</v>
      </c>
    </row>
    <row r="130" spans="1:52" x14ac:dyDescent="0.3">
      <c r="A130" t="s">
        <v>133</v>
      </c>
      <c r="B130" s="2">
        <v>10</v>
      </c>
      <c r="C130" t="s">
        <v>393</v>
      </c>
      <c r="E130" s="6">
        <v>0.48</v>
      </c>
      <c r="F130" s="11">
        <v>1</v>
      </c>
      <c r="G130" s="11">
        <v>3</v>
      </c>
      <c r="H130" s="11">
        <v>1000</v>
      </c>
      <c r="I130" s="9" t="s">
        <v>298</v>
      </c>
      <c r="J130" s="6">
        <v>0.2</v>
      </c>
      <c r="AW130" t="s">
        <v>133</v>
      </c>
      <c r="AX130">
        <v>129</v>
      </c>
      <c r="AY130" s="2">
        <v>10</v>
      </c>
      <c r="AZ130" t="s">
        <v>393</v>
      </c>
    </row>
    <row r="131" spans="1:52" x14ac:dyDescent="0.3">
      <c r="A131" t="s">
        <v>133</v>
      </c>
      <c r="B131" s="2">
        <v>11</v>
      </c>
      <c r="C131" t="s">
        <v>394</v>
      </c>
      <c r="E131" s="6">
        <v>0.49</v>
      </c>
      <c r="F131" s="11">
        <v>1</v>
      </c>
      <c r="G131" s="11">
        <v>3</v>
      </c>
      <c r="H131" s="11">
        <v>1000</v>
      </c>
      <c r="I131" s="9" t="s">
        <v>298</v>
      </c>
      <c r="J131" s="6">
        <v>0.2</v>
      </c>
      <c r="AW131" t="s">
        <v>133</v>
      </c>
      <c r="AX131">
        <v>130</v>
      </c>
      <c r="AY131" s="2">
        <v>11</v>
      </c>
      <c r="AZ131" t="s">
        <v>394</v>
      </c>
    </row>
    <row r="132" spans="1:52" x14ac:dyDescent="0.3">
      <c r="A132" t="s">
        <v>133</v>
      </c>
      <c r="B132" s="2">
        <v>12</v>
      </c>
      <c r="C132" t="s">
        <v>395</v>
      </c>
      <c r="E132" s="6">
        <v>0.5</v>
      </c>
      <c r="F132" s="11">
        <v>1</v>
      </c>
      <c r="G132" s="11">
        <v>3</v>
      </c>
      <c r="H132" s="11">
        <v>1000</v>
      </c>
      <c r="I132" s="9" t="s">
        <v>298</v>
      </c>
      <c r="J132" s="6">
        <v>0.2</v>
      </c>
      <c r="AW132" t="s">
        <v>133</v>
      </c>
      <c r="AX132">
        <v>131</v>
      </c>
      <c r="AY132" s="2">
        <v>12</v>
      </c>
      <c r="AZ132" t="s">
        <v>395</v>
      </c>
    </row>
    <row r="133" spans="1:52" x14ac:dyDescent="0.3">
      <c r="A133" t="s">
        <v>133</v>
      </c>
      <c r="B133" s="2">
        <v>13</v>
      </c>
      <c r="C133" t="s">
        <v>387</v>
      </c>
      <c r="E133" s="6">
        <v>0.51</v>
      </c>
      <c r="F133" s="11">
        <v>2</v>
      </c>
      <c r="G133" s="11">
        <v>3</v>
      </c>
      <c r="H133" s="11">
        <v>1250</v>
      </c>
      <c r="I133" s="9" t="s">
        <v>299</v>
      </c>
      <c r="J133" s="6">
        <v>0.25</v>
      </c>
      <c r="AW133" t="s">
        <v>133</v>
      </c>
      <c r="AX133">
        <v>132</v>
      </c>
      <c r="AY133" s="2">
        <v>13</v>
      </c>
      <c r="AZ133" t="s">
        <v>387</v>
      </c>
    </row>
    <row r="134" spans="1:52" x14ac:dyDescent="0.3">
      <c r="A134" t="s">
        <v>133</v>
      </c>
      <c r="B134" s="2">
        <v>14</v>
      </c>
      <c r="C134" t="s">
        <v>243</v>
      </c>
      <c r="E134" s="6">
        <v>0.52</v>
      </c>
      <c r="F134" s="11">
        <v>2</v>
      </c>
      <c r="G134" s="11">
        <v>3</v>
      </c>
      <c r="H134" s="11">
        <v>1250</v>
      </c>
      <c r="I134" s="9" t="s">
        <v>299</v>
      </c>
      <c r="J134" s="6">
        <v>0.25</v>
      </c>
      <c r="AW134" t="s">
        <v>133</v>
      </c>
      <c r="AX134">
        <v>133</v>
      </c>
      <c r="AY134" s="2">
        <v>14</v>
      </c>
      <c r="AZ134" t="s">
        <v>243</v>
      </c>
    </row>
    <row r="135" spans="1:52" x14ac:dyDescent="0.3">
      <c r="A135" t="s">
        <v>133</v>
      </c>
      <c r="B135" s="2">
        <v>15</v>
      </c>
      <c r="C135" t="s">
        <v>244</v>
      </c>
      <c r="E135" s="6">
        <v>0.53</v>
      </c>
      <c r="F135" s="11">
        <v>2</v>
      </c>
      <c r="G135" s="11">
        <v>3</v>
      </c>
      <c r="H135" s="11">
        <v>1250</v>
      </c>
      <c r="I135" s="9" t="s">
        <v>299</v>
      </c>
      <c r="J135" s="6">
        <v>0.25</v>
      </c>
      <c r="AW135" t="s">
        <v>133</v>
      </c>
      <c r="AX135">
        <v>134</v>
      </c>
      <c r="AY135" s="2">
        <v>15</v>
      </c>
      <c r="AZ135" t="s">
        <v>244</v>
      </c>
    </row>
    <row r="136" spans="1:52" x14ac:dyDescent="0.3">
      <c r="E136" s="6">
        <v>0.54</v>
      </c>
      <c r="F136" s="11">
        <v>2</v>
      </c>
      <c r="G136" s="11">
        <v>3</v>
      </c>
      <c r="H136" s="11">
        <v>1250</v>
      </c>
      <c r="I136" s="9" t="s">
        <v>299</v>
      </c>
      <c r="J136" s="6">
        <v>0.25</v>
      </c>
    </row>
    <row r="137" spans="1:52" x14ac:dyDescent="0.3">
      <c r="E137" s="6">
        <v>0.55000000000000004</v>
      </c>
      <c r="F137" s="11">
        <v>2</v>
      </c>
      <c r="G137" s="11">
        <v>3</v>
      </c>
      <c r="H137" s="11">
        <v>1250</v>
      </c>
      <c r="I137" s="9" t="s">
        <v>299</v>
      </c>
      <c r="J137" s="6">
        <v>0.25</v>
      </c>
    </row>
    <row r="138" spans="1:52" x14ac:dyDescent="0.3">
      <c r="E138" s="6">
        <v>0.56000000000000005</v>
      </c>
      <c r="F138" s="11">
        <v>2</v>
      </c>
      <c r="G138" s="11">
        <v>3</v>
      </c>
      <c r="H138" s="11">
        <v>1250</v>
      </c>
      <c r="I138" s="9" t="s">
        <v>299</v>
      </c>
      <c r="J138" s="6">
        <v>0.25</v>
      </c>
    </row>
    <row r="139" spans="1:52" x14ac:dyDescent="0.3">
      <c r="E139" s="6">
        <v>0.56999999999999995</v>
      </c>
      <c r="F139" s="11">
        <v>2</v>
      </c>
      <c r="G139" s="11">
        <v>3</v>
      </c>
      <c r="H139" s="11">
        <v>1250</v>
      </c>
      <c r="I139" s="9" t="s">
        <v>299</v>
      </c>
      <c r="J139" s="6">
        <v>0.25</v>
      </c>
    </row>
    <row r="140" spans="1:52" x14ac:dyDescent="0.3">
      <c r="E140" s="6">
        <v>0.57999999999999996</v>
      </c>
      <c r="F140" s="11">
        <v>2</v>
      </c>
      <c r="G140" s="11">
        <v>3</v>
      </c>
      <c r="H140" s="11">
        <v>1250</v>
      </c>
      <c r="I140" s="9" t="s">
        <v>299</v>
      </c>
      <c r="J140" s="6">
        <v>0.25</v>
      </c>
    </row>
    <row r="141" spans="1:52" x14ac:dyDescent="0.3">
      <c r="E141" s="6">
        <v>0.59</v>
      </c>
      <c r="F141" s="11">
        <v>2</v>
      </c>
      <c r="G141" s="11">
        <v>3</v>
      </c>
      <c r="H141" s="11">
        <v>1250</v>
      </c>
      <c r="I141" s="9" t="s">
        <v>299</v>
      </c>
      <c r="J141" s="6">
        <v>0.25</v>
      </c>
    </row>
    <row r="142" spans="1:52" x14ac:dyDescent="0.3">
      <c r="E142" s="6">
        <v>0.6</v>
      </c>
      <c r="F142" s="11">
        <v>2</v>
      </c>
      <c r="G142" s="11">
        <v>3</v>
      </c>
      <c r="H142" s="11">
        <v>1250</v>
      </c>
      <c r="I142" s="9" t="s">
        <v>299</v>
      </c>
      <c r="J142" s="6">
        <v>0.25</v>
      </c>
    </row>
    <row r="143" spans="1:52" x14ac:dyDescent="0.3">
      <c r="E143" s="6">
        <v>0.61</v>
      </c>
      <c r="F143" s="11">
        <v>2</v>
      </c>
      <c r="G143" s="11">
        <v>3</v>
      </c>
      <c r="H143" s="11">
        <v>1250</v>
      </c>
      <c r="I143" s="9" t="s">
        <v>299</v>
      </c>
      <c r="J143" s="6">
        <v>0.25</v>
      </c>
    </row>
    <row r="144" spans="1:52" x14ac:dyDescent="0.3">
      <c r="E144" s="6">
        <v>0.62</v>
      </c>
      <c r="F144" s="11">
        <v>2</v>
      </c>
      <c r="G144" s="11">
        <v>3</v>
      </c>
      <c r="H144" s="11">
        <v>1250</v>
      </c>
      <c r="I144" s="9" t="s">
        <v>299</v>
      </c>
      <c r="J144" s="6">
        <v>0.25</v>
      </c>
    </row>
    <row r="145" spans="5:10" x14ac:dyDescent="0.3">
      <c r="E145" s="6">
        <v>0.63</v>
      </c>
      <c r="F145" s="11">
        <v>2</v>
      </c>
      <c r="G145" s="11">
        <v>3</v>
      </c>
      <c r="H145" s="11">
        <v>1250</v>
      </c>
      <c r="I145" s="9" t="s">
        <v>299</v>
      </c>
      <c r="J145" s="6">
        <v>0.25</v>
      </c>
    </row>
    <row r="146" spans="5:10" x14ac:dyDescent="0.3">
      <c r="E146" s="6">
        <v>0.64</v>
      </c>
      <c r="F146" s="11">
        <v>2</v>
      </c>
      <c r="G146" s="11">
        <v>3</v>
      </c>
      <c r="H146" s="11">
        <v>1250</v>
      </c>
      <c r="I146" s="9" t="s">
        <v>299</v>
      </c>
      <c r="J146" s="6">
        <v>0.25</v>
      </c>
    </row>
    <row r="147" spans="5:10" x14ac:dyDescent="0.3">
      <c r="E147" s="6">
        <v>0.65</v>
      </c>
      <c r="F147" s="11">
        <v>2</v>
      </c>
      <c r="G147" s="11">
        <v>3</v>
      </c>
      <c r="H147" s="11">
        <v>1250</v>
      </c>
      <c r="I147" s="9" t="s">
        <v>299</v>
      </c>
      <c r="J147" s="6">
        <v>0.25</v>
      </c>
    </row>
    <row r="148" spans="5:10" x14ac:dyDescent="0.3">
      <c r="E148" s="6">
        <v>0.66</v>
      </c>
      <c r="F148" s="11">
        <v>2</v>
      </c>
      <c r="G148" s="11">
        <v>3</v>
      </c>
      <c r="H148" s="11">
        <v>1250</v>
      </c>
      <c r="I148" s="9" t="s">
        <v>299</v>
      </c>
      <c r="J148" s="6">
        <v>0.25</v>
      </c>
    </row>
    <row r="149" spans="5:10" x14ac:dyDescent="0.3">
      <c r="E149" s="6">
        <v>0.67</v>
      </c>
      <c r="F149" s="11">
        <v>2</v>
      </c>
      <c r="G149" s="11">
        <v>3</v>
      </c>
      <c r="H149" s="11">
        <v>1250</v>
      </c>
      <c r="I149" s="9" t="s">
        <v>299</v>
      </c>
      <c r="J149" s="6">
        <v>0.25</v>
      </c>
    </row>
    <row r="150" spans="5:10" x14ac:dyDescent="0.3">
      <c r="E150" s="6">
        <v>0.68</v>
      </c>
      <c r="F150" s="11">
        <v>2</v>
      </c>
      <c r="G150" s="11">
        <v>3</v>
      </c>
      <c r="H150" s="11">
        <v>1250</v>
      </c>
      <c r="I150" s="9" t="s">
        <v>299</v>
      </c>
      <c r="J150" s="6">
        <v>0.25</v>
      </c>
    </row>
    <row r="151" spans="5:10" x14ac:dyDescent="0.3">
      <c r="E151" s="6">
        <v>0.69</v>
      </c>
      <c r="F151" s="11">
        <v>2</v>
      </c>
      <c r="G151" s="11">
        <v>3</v>
      </c>
      <c r="H151" s="11">
        <v>1250</v>
      </c>
      <c r="I151" s="9" t="s">
        <v>299</v>
      </c>
      <c r="J151" s="6">
        <v>0.25</v>
      </c>
    </row>
    <row r="152" spans="5:10" x14ac:dyDescent="0.3">
      <c r="E152" s="6">
        <v>0.7</v>
      </c>
      <c r="F152" s="11">
        <v>2</v>
      </c>
      <c r="G152" s="11">
        <v>3</v>
      </c>
      <c r="H152" s="11">
        <v>1250</v>
      </c>
      <c r="I152" s="9" t="s">
        <v>299</v>
      </c>
      <c r="J152" s="6">
        <v>0.25</v>
      </c>
    </row>
    <row r="153" spans="5:10" x14ac:dyDescent="0.3">
      <c r="E153" s="6">
        <v>0.71</v>
      </c>
      <c r="F153" s="11">
        <v>2</v>
      </c>
      <c r="G153" s="11">
        <v>3</v>
      </c>
      <c r="H153" s="11">
        <v>1250</v>
      </c>
      <c r="I153" s="9" t="s">
        <v>299</v>
      </c>
      <c r="J153" s="6">
        <v>0.25</v>
      </c>
    </row>
    <row r="154" spans="5:10" x14ac:dyDescent="0.3">
      <c r="E154" s="6">
        <v>0.72</v>
      </c>
      <c r="F154" s="11">
        <v>2</v>
      </c>
      <c r="G154" s="11">
        <v>3</v>
      </c>
      <c r="H154" s="11">
        <v>1250</v>
      </c>
      <c r="I154" s="9" t="s">
        <v>299</v>
      </c>
      <c r="J154" s="6">
        <v>0.25</v>
      </c>
    </row>
    <row r="155" spans="5:10" x14ac:dyDescent="0.3">
      <c r="E155" s="6">
        <v>0.73</v>
      </c>
      <c r="F155" s="11">
        <v>2</v>
      </c>
      <c r="G155" s="11">
        <v>3</v>
      </c>
      <c r="H155" s="11">
        <v>1250</v>
      </c>
      <c r="I155" s="9" t="s">
        <v>299</v>
      </c>
      <c r="J155" s="6">
        <v>0.25</v>
      </c>
    </row>
    <row r="156" spans="5:10" x14ac:dyDescent="0.3">
      <c r="E156" s="6">
        <v>0.74</v>
      </c>
      <c r="F156" s="11">
        <v>2</v>
      </c>
      <c r="G156" s="11">
        <v>3</v>
      </c>
      <c r="H156" s="11">
        <v>1250</v>
      </c>
      <c r="I156" s="9" t="s">
        <v>299</v>
      </c>
      <c r="J156" s="6">
        <v>0.25</v>
      </c>
    </row>
    <row r="157" spans="5:10" x14ac:dyDescent="0.3">
      <c r="E157" s="6">
        <v>0.75</v>
      </c>
      <c r="F157" s="11">
        <v>2</v>
      </c>
      <c r="G157" s="11">
        <v>3</v>
      </c>
      <c r="H157" s="11">
        <v>1250</v>
      </c>
      <c r="I157" s="9" t="s">
        <v>299</v>
      </c>
      <c r="J157" s="6">
        <v>0.25</v>
      </c>
    </row>
    <row r="158" spans="5:10" x14ac:dyDescent="0.3">
      <c r="E158" s="6">
        <v>0.76</v>
      </c>
      <c r="F158" s="11">
        <v>2</v>
      </c>
      <c r="G158" s="11">
        <v>4</v>
      </c>
      <c r="H158" s="11">
        <v>1500</v>
      </c>
      <c r="I158" s="9" t="s">
        <v>299</v>
      </c>
      <c r="J158" s="6">
        <v>0.3</v>
      </c>
    </row>
    <row r="159" spans="5:10" x14ac:dyDescent="0.3">
      <c r="E159" s="6">
        <v>0.77</v>
      </c>
      <c r="F159" s="11">
        <v>2</v>
      </c>
      <c r="G159" s="11">
        <v>4</v>
      </c>
      <c r="H159" s="11">
        <v>1500</v>
      </c>
      <c r="I159" s="9" t="s">
        <v>299</v>
      </c>
      <c r="J159" s="6">
        <v>0.3</v>
      </c>
    </row>
    <row r="160" spans="5:10" x14ac:dyDescent="0.3">
      <c r="E160" s="6">
        <v>0.78</v>
      </c>
      <c r="F160" s="11">
        <v>2</v>
      </c>
      <c r="G160" s="11">
        <v>4</v>
      </c>
      <c r="H160" s="11">
        <v>1500</v>
      </c>
      <c r="I160" s="9" t="s">
        <v>299</v>
      </c>
      <c r="J160" s="6">
        <v>0.3</v>
      </c>
    </row>
    <row r="161" spans="5:10" x14ac:dyDescent="0.3">
      <c r="E161" s="6">
        <v>0.79</v>
      </c>
      <c r="F161" s="11">
        <v>2</v>
      </c>
      <c r="G161" s="11">
        <v>4</v>
      </c>
      <c r="H161" s="11">
        <v>1500</v>
      </c>
      <c r="I161" s="9" t="s">
        <v>299</v>
      </c>
      <c r="J161" s="6">
        <v>0.3</v>
      </c>
    </row>
    <row r="162" spans="5:10" x14ac:dyDescent="0.3">
      <c r="E162" s="6">
        <v>0.8</v>
      </c>
      <c r="F162" s="11">
        <v>2</v>
      </c>
      <c r="G162" s="11">
        <v>4</v>
      </c>
      <c r="H162" s="11">
        <v>1500</v>
      </c>
      <c r="I162" s="9" t="s">
        <v>299</v>
      </c>
      <c r="J162" s="6">
        <v>0.3</v>
      </c>
    </row>
    <row r="163" spans="5:10" x14ac:dyDescent="0.3">
      <c r="E163" s="6">
        <v>0.81</v>
      </c>
      <c r="F163" s="11">
        <v>2</v>
      </c>
      <c r="G163" s="11">
        <v>4</v>
      </c>
      <c r="H163" s="11">
        <v>1500</v>
      </c>
      <c r="I163" s="9" t="s">
        <v>299</v>
      </c>
      <c r="J163" s="6">
        <v>0.3</v>
      </c>
    </row>
    <row r="164" spans="5:10" x14ac:dyDescent="0.3">
      <c r="E164" s="6">
        <v>0.82</v>
      </c>
      <c r="F164" s="11">
        <v>2</v>
      </c>
      <c r="G164" s="11">
        <v>4</v>
      </c>
      <c r="H164" s="11">
        <v>1500</v>
      </c>
      <c r="I164" s="9" t="s">
        <v>299</v>
      </c>
      <c r="J164" s="6">
        <v>0.3</v>
      </c>
    </row>
    <row r="165" spans="5:10" x14ac:dyDescent="0.3">
      <c r="E165" s="6">
        <v>0.83</v>
      </c>
      <c r="F165" s="11">
        <v>2</v>
      </c>
      <c r="G165" s="11">
        <v>4</v>
      </c>
      <c r="H165" s="11">
        <v>1500</v>
      </c>
      <c r="I165" s="9" t="s">
        <v>299</v>
      </c>
      <c r="J165" s="6">
        <v>0.3</v>
      </c>
    </row>
    <row r="166" spans="5:10" x14ac:dyDescent="0.3">
      <c r="E166" s="6">
        <v>0.84</v>
      </c>
      <c r="F166" s="11">
        <v>2</v>
      </c>
      <c r="G166" s="11">
        <v>4</v>
      </c>
      <c r="H166" s="11">
        <v>1500</v>
      </c>
      <c r="I166" s="9" t="s">
        <v>299</v>
      </c>
      <c r="J166" s="6">
        <v>0.3</v>
      </c>
    </row>
    <row r="167" spans="5:10" x14ac:dyDescent="0.3">
      <c r="E167" s="6">
        <v>0.85</v>
      </c>
      <c r="F167" s="11">
        <v>2</v>
      </c>
      <c r="G167" s="11">
        <v>4</v>
      </c>
      <c r="H167" s="11">
        <v>1500</v>
      </c>
      <c r="I167" s="9" t="s">
        <v>299</v>
      </c>
      <c r="J167" s="6">
        <v>0.3</v>
      </c>
    </row>
    <row r="168" spans="5:10" x14ac:dyDescent="0.3">
      <c r="E168" s="6">
        <v>0.86</v>
      </c>
      <c r="F168" s="11">
        <v>2</v>
      </c>
      <c r="G168" s="11">
        <v>4</v>
      </c>
      <c r="H168" s="11">
        <v>1500</v>
      </c>
      <c r="I168" s="9" t="s">
        <v>299</v>
      </c>
      <c r="J168" s="6">
        <v>0.3</v>
      </c>
    </row>
    <row r="169" spans="5:10" x14ac:dyDescent="0.3">
      <c r="E169" s="6">
        <v>0.87</v>
      </c>
      <c r="F169" s="11">
        <v>2</v>
      </c>
      <c r="G169" s="11">
        <v>4</v>
      </c>
      <c r="H169" s="11">
        <v>1500</v>
      </c>
      <c r="I169" s="9" t="s">
        <v>299</v>
      </c>
      <c r="J169" s="6">
        <v>0.3</v>
      </c>
    </row>
    <row r="170" spans="5:10" x14ac:dyDescent="0.3">
      <c r="E170" s="6">
        <v>0.88</v>
      </c>
      <c r="F170" s="11">
        <v>2</v>
      </c>
      <c r="G170" s="11">
        <v>4</v>
      </c>
      <c r="H170" s="11">
        <v>1500</v>
      </c>
      <c r="I170" s="9" t="s">
        <v>299</v>
      </c>
      <c r="J170" s="6">
        <v>0.3</v>
      </c>
    </row>
    <row r="171" spans="5:10" x14ac:dyDescent="0.3">
      <c r="E171" s="6">
        <v>0.89</v>
      </c>
      <c r="F171" s="11">
        <v>2</v>
      </c>
      <c r="G171" s="11">
        <v>4</v>
      </c>
      <c r="H171" s="11">
        <v>1500</v>
      </c>
      <c r="I171" s="9" t="s">
        <v>299</v>
      </c>
      <c r="J171" s="6">
        <v>0.3</v>
      </c>
    </row>
    <row r="172" spans="5:10" x14ac:dyDescent="0.3">
      <c r="E172" s="6">
        <v>0.9</v>
      </c>
      <c r="F172" s="11">
        <v>2</v>
      </c>
      <c r="G172" s="11">
        <v>4</v>
      </c>
      <c r="H172" s="11">
        <v>1500</v>
      </c>
      <c r="I172" s="9" t="s">
        <v>299</v>
      </c>
      <c r="J172" s="6">
        <v>0.3</v>
      </c>
    </row>
    <row r="173" spans="5:10" x14ac:dyDescent="0.3">
      <c r="E173" s="6">
        <v>0.91</v>
      </c>
      <c r="F173" s="11">
        <v>2</v>
      </c>
      <c r="G173" s="11">
        <v>5</v>
      </c>
      <c r="H173" s="11">
        <v>2000</v>
      </c>
      <c r="I173" s="9" t="s">
        <v>299</v>
      </c>
      <c r="J173" s="6">
        <v>0.35</v>
      </c>
    </row>
    <row r="174" spans="5:10" x14ac:dyDescent="0.3">
      <c r="E174" s="6">
        <v>0.92</v>
      </c>
      <c r="F174" s="11">
        <v>2</v>
      </c>
      <c r="G174" s="11">
        <v>5</v>
      </c>
      <c r="H174" s="11">
        <v>2000</v>
      </c>
      <c r="I174" s="9" t="s">
        <v>299</v>
      </c>
      <c r="J174" s="6">
        <v>0.35</v>
      </c>
    </row>
    <row r="175" spans="5:10" x14ac:dyDescent="0.3">
      <c r="E175" s="6">
        <v>0.93</v>
      </c>
      <c r="F175" s="11">
        <v>2</v>
      </c>
      <c r="G175" s="11">
        <v>5</v>
      </c>
      <c r="H175" s="11">
        <v>2000</v>
      </c>
      <c r="I175" s="9" t="s">
        <v>299</v>
      </c>
      <c r="J175" s="6">
        <v>0.35</v>
      </c>
    </row>
    <row r="176" spans="5:10" x14ac:dyDescent="0.3">
      <c r="E176" s="6">
        <v>0.94</v>
      </c>
      <c r="F176" s="11">
        <v>2</v>
      </c>
      <c r="G176" s="11">
        <v>5</v>
      </c>
      <c r="H176" s="11">
        <v>2000</v>
      </c>
      <c r="I176" s="9" t="s">
        <v>299</v>
      </c>
      <c r="J176" s="6">
        <v>0.35</v>
      </c>
    </row>
    <row r="177" spans="1:16" x14ac:dyDescent="0.3">
      <c r="E177" s="6">
        <v>0.95</v>
      </c>
      <c r="F177" s="11">
        <v>2</v>
      </c>
      <c r="G177" s="11">
        <v>5</v>
      </c>
      <c r="H177" s="11">
        <v>2000</v>
      </c>
      <c r="I177" s="9" t="s">
        <v>299</v>
      </c>
      <c r="J177" s="6">
        <v>0.35</v>
      </c>
    </row>
    <row r="178" spans="1:16" x14ac:dyDescent="0.3">
      <c r="E178" s="6">
        <v>0.96</v>
      </c>
      <c r="F178" s="11">
        <v>2</v>
      </c>
      <c r="G178" s="11">
        <v>5</v>
      </c>
      <c r="H178" s="11">
        <v>2000</v>
      </c>
      <c r="I178" s="9" t="s">
        <v>299</v>
      </c>
      <c r="J178" s="6">
        <v>0.35</v>
      </c>
    </row>
    <row r="179" spans="1:16" x14ac:dyDescent="0.3">
      <c r="E179" s="6">
        <v>0.97</v>
      </c>
      <c r="F179" s="11">
        <v>2</v>
      </c>
      <c r="G179" s="11">
        <v>5</v>
      </c>
      <c r="H179" s="11">
        <v>2000</v>
      </c>
      <c r="I179" s="9" t="s">
        <v>299</v>
      </c>
      <c r="J179" s="6">
        <v>0.35</v>
      </c>
    </row>
    <row r="180" spans="1:16" x14ac:dyDescent="0.3">
      <c r="E180" s="6">
        <v>0.98</v>
      </c>
      <c r="F180" s="11">
        <v>2</v>
      </c>
      <c r="G180" s="11">
        <v>5</v>
      </c>
      <c r="H180" s="11">
        <v>2000</v>
      </c>
      <c r="I180" s="9" t="s">
        <v>299</v>
      </c>
      <c r="J180" s="6">
        <v>0.35</v>
      </c>
    </row>
    <row r="181" spans="1:16" x14ac:dyDescent="0.3">
      <c r="E181" s="6">
        <v>0.99</v>
      </c>
      <c r="F181" s="11">
        <v>2</v>
      </c>
      <c r="G181" s="11">
        <v>5</v>
      </c>
      <c r="H181" s="11">
        <v>2000</v>
      </c>
      <c r="I181" s="9" t="s">
        <v>299</v>
      </c>
      <c r="J181" s="6">
        <v>0.35</v>
      </c>
    </row>
    <row r="182" spans="1:16" x14ac:dyDescent="0.3">
      <c r="E182" s="6">
        <v>1</v>
      </c>
      <c r="F182" s="11">
        <v>3</v>
      </c>
      <c r="G182" s="11">
        <v>6</v>
      </c>
      <c r="H182" s="11">
        <v>3000</v>
      </c>
      <c r="I182" s="9" t="s">
        <v>300</v>
      </c>
      <c r="J182" s="6">
        <v>0.4</v>
      </c>
    </row>
    <row r="183" spans="1:16" x14ac:dyDescent="0.3">
      <c r="K183" s="14" t="s">
        <v>101</v>
      </c>
      <c r="L183" s="8" t="s">
        <v>3</v>
      </c>
      <c r="M183" s="8"/>
      <c r="N183" s="8" t="s">
        <v>397</v>
      </c>
      <c r="O183" s="8"/>
      <c r="P183" s="15">
        <f>IF($L$184=K200,L200,IF($L$184=K201,L201,IF($L$184=K202,L202,IF($L$184=K203,L203,IF($L$184=K204,L204,IF($L$184=K205,L205,IF($L$184=K206,L206,IF(L184=K207,L207,L208))))))))</f>
        <v>30</v>
      </c>
    </row>
    <row r="184" spans="1:16" x14ac:dyDescent="0.3">
      <c r="K184" s="14">
        <f>+Feuil1!$AL$5</f>
        <v>1</v>
      </c>
      <c r="L184" s="8" t="str">
        <f>+Feuil1!$N$5</f>
        <v>GUERRIER</v>
      </c>
      <c r="M184" s="8"/>
      <c r="N184" s="8"/>
      <c r="O184" s="8"/>
      <c r="P184" s="8"/>
    </row>
    <row r="187" spans="1:16" x14ac:dyDescent="0.3">
      <c r="K187" t="s">
        <v>3</v>
      </c>
      <c r="L187" t="s">
        <v>456</v>
      </c>
    </row>
    <row r="188" spans="1:16" x14ac:dyDescent="0.3">
      <c r="A188" t="s">
        <v>3</v>
      </c>
      <c r="B188" s="2" t="s">
        <v>396</v>
      </c>
      <c r="C188" s="10" t="s">
        <v>373</v>
      </c>
      <c r="D188" t="s">
        <v>451</v>
      </c>
      <c r="E188" t="s">
        <v>452</v>
      </c>
      <c r="F188" t="s">
        <v>453</v>
      </c>
      <c r="G188" t="s">
        <v>454</v>
      </c>
      <c r="H188" t="s">
        <v>455</v>
      </c>
      <c r="K188" s="13" t="s">
        <v>125</v>
      </c>
      <c r="L188">
        <v>0</v>
      </c>
    </row>
    <row r="189" spans="1:16" x14ac:dyDescent="0.3">
      <c r="A189" t="s">
        <v>125</v>
      </c>
      <c r="B189" s="2">
        <v>1</v>
      </c>
      <c r="C189" s="10">
        <v>1</v>
      </c>
      <c r="D189">
        <v>10</v>
      </c>
      <c r="E189">
        <v>13</v>
      </c>
      <c r="F189">
        <v>14</v>
      </c>
      <c r="G189">
        <v>16</v>
      </c>
      <c r="H189">
        <v>15</v>
      </c>
      <c r="K189" s="13" t="s">
        <v>126</v>
      </c>
      <c r="L189">
        <v>15</v>
      </c>
    </row>
    <row r="190" spans="1:16" x14ac:dyDescent="0.3">
      <c r="A190" t="s">
        <v>125</v>
      </c>
      <c r="B190" s="2">
        <v>2</v>
      </c>
      <c r="C190" s="10">
        <v>2</v>
      </c>
      <c r="D190">
        <v>10</v>
      </c>
      <c r="E190">
        <v>13</v>
      </c>
      <c r="F190">
        <v>14</v>
      </c>
      <c r="G190">
        <v>16</v>
      </c>
      <c r="H190">
        <v>15</v>
      </c>
      <c r="K190" s="13" t="s">
        <v>127</v>
      </c>
      <c r="L190">
        <v>29</v>
      </c>
    </row>
    <row r="191" spans="1:16" x14ac:dyDescent="0.3">
      <c r="A191" t="s">
        <v>125</v>
      </c>
      <c r="B191" s="10">
        <v>3</v>
      </c>
      <c r="C191" s="10">
        <v>3</v>
      </c>
      <c r="D191">
        <v>10</v>
      </c>
      <c r="E191">
        <v>13</v>
      </c>
      <c r="F191">
        <v>14</v>
      </c>
      <c r="G191">
        <v>16</v>
      </c>
      <c r="H191">
        <v>15</v>
      </c>
      <c r="K191" s="13" t="s">
        <v>128</v>
      </c>
      <c r="L191">
        <v>44</v>
      </c>
    </row>
    <row r="192" spans="1:16" x14ac:dyDescent="0.3">
      <c r="A192" t="s">
        <v>125</v>
      </c>
      <c r="B192" s="10">
        <v>4</v>
      </c>
      <c r="C192" s="10">
        <v>4</v>
      </c>
      <c r="D192">
        <v>9</v>
      </c>
      <c r="E192">
        <v>12</v>
      </c>
      <c r="F192">
        <v>13</v>
      </c>
      <c r="G192">
        <v>15</v>
      </c>
      <c r="H192">
        <v>14</v>
      </c>
      <c r="K192" s="13" t="s">
        <v>129</v>
      </c>
      <c r="L192">
        <v>59</v>
      </c>
    </row>
    <row r="193" spans="1:19" x14ac:dyDescent="0.3">
      <c r="A193" t="s">
        <v>125</v>
      </c>
      <c r="B193" s="10">
        <v>5</v>
      </c>
      <c r="C193" s="10">
        <v>5</v>
      </c>
      <c r="D193">
        <v>9</v>
      </c>
      <c r="E193">
        <v>12</v>
      </c>
      <c r="F193">
        <v>13</v>
      </c>
      <c r="G193">
        <v>15</v>
      </c>
      <c r="H193">
        <v>14</v>
      </c>
      <c r="K193" s="13" t="s">
        <v>130</v>
      </c>
      <c r="L193">
        <v>74</v>
      </c>
    </row>
    <row r="194" spans="1:19" x14ac:dyDescent="0.3">
      <c r="A194" t="s">
        <v>125</v>
      </c>
      <c r="B194" s="10">
        <v>6</v>
      </c>
      <c r="C194" s="10">
        <v>6</v>
      </c>
      <c r="D194">
        <v>9</v>
      </c>
      <c r="E194">
        <v>12</v>
      </c>
      <c r="F194">
        <v>13</v>
      </c>
      <c r="G194">
        <v>15</v>
      </c>
      <c r="H194">
        <v>14</v>
      </c>
      <c r="K194" s="13" t="s">
        <v>131</v>
      </c>
      <c r="L194">
        <v>89</v>
      </c>
    </row>
    <row r="195" spans="1:19" x14ac:dyDescent="0.3">
      <c r="A195" t="s">
        <v>125</v>
      </c>
      <c r="B195" s="10">
        <v>7</v>
      </c>
      <c r="C195" s="10">
        <v>7</v>
      </c>
      <c r="D195">
        <v>7</v>
      </c>
      <c r="E195">
        <v>10</v>
      </c>
      <c r="F195">
        <v>11</v>
      </c>
      <c r="G195">
        <v>13</v>
      </c>
      <c r="H195">
        <v>12</v>
      </c>
      <c r="K195" s="13" t="s">
        <v>132</v>
      </c>
      <c r="L195">
        <v>104</v>
      </c>
    </row>
    <row r="196" spans="1:19" x14ac:dyDescent="0.3">
      <c r="A196" t="s">
        <v>125</v>
      </c>
      <c r="B196" s="10">
        <v>8</v>
      </c>
      <c r="C196" s="10">
        <v>8</v>
      </c>
      <c r="D196">
        <v>7</v>
      </c>
      <c r="E196">
        <v>10</v>
      </c>
      <c r="F196">
        <v>11</v>
      </c>
      <c r="G196">
        <v>13</v>
      </c>
      <c r="H196">
        <v>12</v>
      </c>
      <c r="K196" s="13" t="s">
        <v>133</v>
      </c>
      <c r="L196">
        <v>119</v>
      </c>
    </row>
    <row r="197" spans="1:19" x14ac:dyDescent="0.3">
      <c r="A197" t="s">
        <v>125</v>
      </c>
      <c r="B197" s="10">
        <v>9</v>
      </c>
      <c r="C197" s="10">
        <v>9</v>
      </c>
      <c r="D197">
        <v>7</v>
      </c>
      <c r="E197">
        <v>10</v>
      </c>
      <c r="F197">
        <v>11</v>
      </c>
      <c r="G197">
        <v>13</v>
      </c>
      <c r="H197">
        <v>12</v>
      </c>
    </row>
    <row r="198" spans="1:19" x14ac:dyDescent="0.3">
      <c r="A198" t="s">
        <v>125</v>
      </c>
      <c r="B198" s="10">
        <v>10</v>
      </c>
      <c r="C198" s="10">
        <v>10</v>
      </c>
      <c r="D198">
        <v>6</v>
      </c>
      <c r="E198">
        <v>9</v>
      </c>
      <c r="F198">
        <v>10</v>
      </c>
      <c r="G198">
        <v>12</v>
      </c>
      <c r="H198">
        <v>11</v>
      </c>
    </row>
    <row r="199" spans="1:19" x14ac:dyDescent="0.3">
      <c r="A199" t="s">
        <v>125</v>
      </c>
      <c r="B199" s="10">
        <v>11</v>
      </c>
      <c r="C199" s="10">
        <v>11</v>
      </c>
      <c r="D199">
        <v>6</v>
      </c>
      <c r="E199">
        <v>9</v>
      </c>
      <c r="F199">
        <v>10</v>
      </c>
      <c r="G199">
        <v>12</v>
      </c>
      <c r="H199">
        <v>11</v>
      </c>
      <c r="K199" t="s">
        <v>3</v>
      </c>
      <c r="L199" t="s">
        <v>457</v>
      </c>
      <c r="R199" t="s">
        <v>458</v>
      </c>
      <c r="S199" t="s">
        <v>280</v>
      </c>
    </row>
    <row r="200" spans="1:19" x14ac:dyDescent="0.3">
      <c r="A200" t="s">
        <v>125</v>
      </c>
      <c r="B200" s="10">
        <v>12</v>
      </c>
      <c r="C200" s="10">
        <v>12</v>
      </c>
      <c r="D200">
        <v>6</v>
      </c>
      <c r="E200">
        <v>9</v>
      </c>
      <c r="F200">
        <v>10</v>
      </c>
      <c r="G200">
        <v>12</v>
      </c>
      <c r="H200">
        <v>11</v>
      </c>
      <c r="K200" s="13" t="s">
        <v>125</v>
      </c>
      <c r="L200">
        <f>+Feuil1!$AL$5+Feuil2!L188</f>
        <v>1</v>
      </c>
      <c r="R200">
        <v>1</v>
      </c>
      <c r="S200">
        <v>0</v>
      </c>
    </row>
    <row r="201" spans="1:19" x14ac:dyDescent="0.3">
      <c r="A201" t="s">
        <v>125</v>
      </c>
      <c r="B201" s="10">
        <v>13</v>
      </c>
      <c r="C201" s="10">
        <v>13</v>
      </c>
      <c r="D201">
        <v>5</v>
      </c>
      <c r="E201">
        <v>8</v>
      </c>
      <c r="F201">
        <v>9</v>
      </c>
      <c r="G201">
        <v>11</v>
      </c>
      <c r="H201">
        <v>10</v>
      </c>
      <c r="K201" s="13" t="s">
        <v>126</v>
      </c>
      <c r="L201">
        <f>+Feuil1!$AL$5+Feuil2!L189</f>
        <v>16</v>
      </c>
      <c r="R201">
        <v>2</v>
      </c>
      <c r="S201">
        <v>0</v>
      </c>
    </row>
    <row r="202" spans="1:19" x14ac:dyDescent="0.3">
      <c r="A202" t="s">
        <v>125</v>
      </c>
      <c r="B202" s="10">
        <v>14</v>
      </c>
      <c r="C202" s="10">
        <v>14</v>
      </c>
      <c r="D202">
        <v>5</v>
      </c>
      <c r="E202">
        <v>8</v>
      </c>
      <c r="F202">
        <v>9</v>
      </c>
      <c r="G202">
        <v>11</v>
      </c>
      <c r="H202">
        <v>10</v>
      </c>
      <c r="K202" s="13" t="s">
        <v>127</v>
      </c>
      <c r="L202">
        <f>+Feuil1!$AL$5+Feuil2!L190</f>
        <v>30</v>
      </c>
      <c r="R202">
        <v>3</v>
      </c>
      <c r="S202">
        <v>0</v>
      </c>
    </row>
    <row r="203" spans="1:19" x14ac:dyDescent="0.3">
      <c r="A203" t="s">
        <v>125</v>
      </c>
      <c r="B203" s="10">
        <v>15</v>
      </c>
      <c r="C203" s="10">
        <v>15</v>
      </c>
      <c r="D203">
        <v>5</v>
      </c>
      <c r="E203">
        <v>8</v>
      </c>
      <c r="F203">
        <v>9</v>
      </c>
      <c r="G203">
        <v>11</v>
      </c>
      <c r="H203">
        <v>10</v>
      </c>
      <c r="K203" s="13" t="s">
        <v>128</v>
      </c>
      <c r="L203">
        <f>+Feuil1!$AL$5+Feuil2!L191</f>
        <v>45</v>
      </c>
      <c r="R203">
        <v>4</v>
      </c>
      <c r="S203">
        <v>-1</v>
      </c>
    </row>
    <row r="204" spans="1:19" x14ac:dyDescent="0.3">
      <c r="A204" t="s">
        <v>126</v>
      </c>
      <c r="B204" s="10">
        <v>16</v>
      </c>
      <c r="C204" s="10">
        <v>1</v>
      </c>
      <c r="D204">
        <v>10</v>
      </c>
      <c r="E204">
        <v>13</v>
      </c>
      <c r="F204">
        <v>14</v>
      </c>
      <c r="G204">
        <v>16</v>
      </c>
      <c r="H204">
        <v>15</v>
      </c>
      <c r="K204" s="13" t="s">
        <v>129</v>
      </c>
      <c r="L204">
        <f>+Feuil1!$AL$5+Feuil2!L192</f>
        <v>60</v>
      </c>
      <c r="R204">
        <v>5</v>
      </c>
      <c r="S204">
        <v>-1</v>
      </c>
    </row>
    <row r="205" spans="1:19" x14ac:dyDescent="0.3">
      <c r="A205" t="s">
        <v>126</v>
      </c>
      <c r="B205" s="10">
        <v>17</v>
      </c>
      <c r="C205" s="10">
        <v>2</v>
      </c>
      <c r="D205">
        <v>10</v>
      </c>
      <c r="E205">
        <v>13</v>
      </c>
      <c r="F205">
        <v>14</v>
      </c>
      <c r="G205">
        <v>16</v>
      </c>
      <c r="H205">
        <v>15</v>
      </c>
      <c r="K205" s="13" t="s">
        <v>130</v>
      </c>
      <c r="L205">
        <f>+Feuil1!$AL$5+Feuil2!L193</f>
        <v>75</v>
      </c>
      <c r="R205">
        <v>6</v>
      </c>
      <c r="S205">
        <v>-1</v>
      </c>
    </row>
    <row r="206" spans="1:19" x14ac:dyDescent="0.3">
      <c r="A206" t="s">
        <v>126</v>
      </c>
      <c r="B206" s="10">
        <v>18</v>
      </c>
      <c r="C206" s="10">
        <v>3</v>
      </c>
      <c r="D206">
        <v>10</v>
      </c>
      <c r="E206">
        <v>13</v>
      </c>
      <c r="F206">
        <v>14</v>
      </c>
      <c r="G206">
        <v>16</v>
      </c>
      <c r="H206">
        <v>15</v>
      </c>
      <c r="K206" s="13" t="s">
        <v>131</v>
      </c>
      <c r="L206">
        <f>+Feuil1!$AL$5+Feuil2!L194</f>
        <v>90</v>
      </c>
      <c r="N206" s="8" t="s">
        <v>278</v>
      </c>
      <c r="O206" s="8">
        <f>+Feuil1!A15</f>
        <v>10</v>
      </c>
      <c r="R206">
        <v>7</v>
      </c>
      <c r="S206">
        <v>-2</v>
      </c>
    </row>
    <row r="207" spans="1:19" x14ac:dyDescent="0.3">
      <c r="A207" t="s">
        <v>126</v>
      </c>
      <c r="B207" s="10">
        <v>19</v>
      </c>
      <c r="C207" s="10">
        <v>4</v>
      </c>
      <c r="D207">
        <v>9</v>
      </c>
      <c r="E207">
        <v>12</v>
      </c>
      <c r="F207">
        <v>13</v>
      </c>
      <c r="G207">
        <v>15</v>
      </c>
      <c r="H207">
        <v>14</v>
      </c>
      <c r="K207" s="13" t="s">
        <v>132</v>
      </c>
      <c r="L207">
        <f>+Feuil1!$AL$5+Feuil2!L195</f>
        <v>105</v>
      </c>
      <c r="N207" s="8" t="s">
        <v>281</v>
      </c>
      <c r="O207" s="8">
        <f>+Feuil1!A17</f>
        <v>10</v>
      </c>
      <c r="Q207" s="16"/>
      <c r="R207">
        <v>8</v>
      </c>
      <c r="S207">
        <v>-2</v>
      </c>
    </row>
    <row r="208" spans="1:19" x14ac:dyDescent="0.3">
      <c r="A208" t="s">
        <v>126</v>
      </c>
      <c r="B208" s="10">
        <v>20</v>
      </c>
      <c r="C208" s="10">
        <v>5</v>
      </c>
      <c r="D208">
        <v>9</v>
      </c>
      <c r="E208">
        <v>12</v>
      </c>
      <c r="F208">
        <v>13</v>
      </c>
      <c r="G208">
        <v>15</v>
      </c>
      <c r="H208">
        <v>14</v>
      </c>
      <c r="K208" s="13" t="s">
        <v>133</v>
      </c>
      <c r="L208">
        <f>+Feuil1!$AL$5+Feuil2!L196</f>
        <v>120</v>
      </c>
      <c r="N208" s="8" t="s">
        <v>286</v>
      </c>
      <c r="O208" s="8">
        <f>+Feuil1!A19</f>
        <v>10</v>
      </c>
      <c r="R208">
        <v>9</v>
      </c>
      <c r="S208">
        <v>-2</v>
      </c>
    </row>
    <row r="209" spans="1:19" x14ac:dyDescent="0.3">
      <c r="A209" t="s">
        <v>126</v>
      </c>
      <c r="B209" s="10">
        <v>21</v>
      </c>
      <c r="C209" s="10">
        <v>6</v>
      </c>
      <c r="D209">
        <v>9</v>
      </c>
      <c r="E209">
        <v>12</v>
      </c>
      <c r="F209">
        <v>13</v>
      </c>
      <c r="G209">
        <v>15</v>
      </c>
      <c r="H209">
        <v>14</v>
      </c>
      <c r="R209">
        <v>10</v>
      </c>
      <c r="S209">
        <v>-2</v>
      </c>
    </row>
    <row r="210" spans="1:19" x14ac:dyDescent="0.3">
      <c r="A210" t="s">
        <v>126</v>
      </c>
      <c r="B210" s="10">
        <v>22</v>
      </c>
      <c r="C210" s="10">
        <v>7</v>
      </c>
      <c r="D210">
        <v>7</v>
      </c>
      <c r="E210">
        <v>10</v>
      </c>
      <c r="F210">
        <v>11</v>
      </c>
      <c r="G210">
        <v>13</v>
      </c>
      <c r="H210">
        <v>12</v>
      </c>
      <c r="R210">
        <v>11</v>
      </c>
      <c r="S210">
        <v>-3</v>
      </c>
    </row>
    <row r="211" spans="1:19" x14ac:dyDescent="0.3">
      <c r="A211" t="s">
        <v>126</v>
      </c>
      <c r="B211" s="10">
        <v>23</v>
      </c>
      <c r="C211" s="10">
        <v>8</v>
      </c>
      <c r="D211">
        <v>7</v>
      </c>
      <c r="E211">
        <v>10</v>
      </c>
      <c r="F211">
        <v>11</v>
      </c>
      <c r="G211">
        <v>13</v>
      </c>
      <c r="H211">
        <v>12</v>
      </c>
      <c r="K211" t="s">
        <v>32</v>
      </c>
      <c r="L211" t="s">
        <v>451</v>
      </c>
      <c r="M211" t="s">
        <v>452</v>
      </c>
      <c r="N211" t="s">
        <v>453</v>
      </c>
      <c r="O211" t="s">
        <v>454</v>
      </c>
      <c r="P211" t="s">
        <v>455</v>
      </c>
      <c r="R211">
        <v>12</v>
      </c>
      <c r="S211">
        <v>-3</v>
      </c>
    </row>
    <row r="212" spans="1:19" x14ac:dyDescent="0.3">
      <c r="A212" t="s">
        <v>126</v>
      </c>
      <c r="B212" s="10">
        <v>24</v>
      </c>
      <c r="C212" s="10">
        <v>9</v>
      </c>
      <c r="D212">
        <v>7</v>
      </c>
      <c r="E212">
        <v>10</v>
      </c>
      <c r="F212">
        <v>11</v>
      </c>
      <c r="G212">
        <v>13</v>
      </c>
      <c r="H212">
        <v>12</v>
      </c>
      <c r="K212" t="s">
        <v>134</v>
      </c>
      <c r="L212">
        <v>0</v>
      </c>
      <c r="M212">
        <v>0</v>
      </c>
      <c r="N212">
        <v>0</v>
      </c>
      <c r="O212">
        <v>0</v>
      </c>
      <c r="P212">
        <v>0</v>
      </c>
      <c r="R212">
        <v>13</v>
      </c>
      <c r="S212">
        <v>-3</v>
      </c>
    </row>
    <row r="213" spans="1:19" x14ac:dyDescent="0.3">
      <c r="A213" t="s">
        <v>126</v>
      </c>
      <c r="B213" s="10">
        <v>25</v>
      </c>
      <c r="C213" s="10">
        <v>10</v>
      </c>
      <c r="D213">
        <v>6</v>
      </c>
      <c r="E213">
        <v>9</v>
      </c>
      <c r="F213">
        <v>10</v>
      </c>
      <c r="G213">
        <v>12</v>
      </c>
      <c r="H213">
        <v>11</v>
      </c>
      <c r="K213" t="s">
        <v>135</v>
      </c>
      <c r="L213">
        <v>0</v>
      </c>
      <c r="M213">
        <v>0</v>
      </c>
      <c r="N213">
        <v>0</v>
      </c>
      <c r="O213">
        <v>0</v>
      </c>
      <c r="P213">
        <v>0</v>
      </c>
      <c r="R213">
        <v>14</v>
      </c>
      <c r="S213">
        <v>-4</v>
      </c>
    </row>
    <row r="214" spans="1:19" x14ac:dyDescent="0.3">
      <c r="A214" t="s">
        <v>126</v>
      </c>
      <c r="B214" s="10">
        <v>26</v>
      </c>
      <c r="C214" s="10">
        <v>11</v>
      </c>
      <c r="D214">
        <v>6</v>
      </c>
      <c r="E214">
        <v>9</v>
      </c>
      <c r="F214">
        <v>10</v>
      </c>
      <c r="G214">
        <v>12</v>
      </c>
      <c r="H214">
        <v>11</v>
      </c>
      <c r="K214" t="s">
        <v>136</v>
      </c>
      <c r="L214">
        <v>0</v>
      </c>
      <c r="M214">
        <v>0</v>
      </c>
      <c r="N214">
        <f>VLOOKUP($O$208,$R$199:$S$217,2,FALSE)</f>
        <v>-2</v>
      </c>
      <c r="O214">
        <v>0</v>
      </c>
      <c r="P214">
        <f>VLOOKUP($O$208,$R$199:$S$217,2,FALSE)</f>
        <v>-2</v>
      </c>
      <c r="R214">
        <v>15</v>
      </c>
      <c r="S214">
        <v>-4</v>
      </c>
    </row>
    <row r="215" spans="1:19" x14ac:dyDescent="0.3">
      <c r="A215" t="s">
        <v>126</v>
      </c>
      <c r="B215" s="10">
        <v>27</v>
      </c>
      <c r="C215" s="10">
        <v>12</v>
      </c>
      <c r="D215">
        <v>6</v>
      </c>
      <c r="E215">
        <v>9</v>
      </c>
      <c r="F215">
        <v>10</v>
      </c>
      <c r="G215">
        <v>12</v>
      </c>
      <c r="H215">
        <v>11</v>
      </c>
      <c r="K215" t="s">
        <v>137</v>
      </c>
      <c r="L215">
        <v>0</v>
      </c>
      <c r="M215">
        <v>0</v>
      </c>
      <c r="N215">
        <v>0</v>
      </c>
      <c r="O215">
        <v>0</v>
      </c>
      <c r="P215">
        <v>0</v>
      </c>
      <c r="R215">
        <v>16</v>
      </c>
      <c r="S215">
        <v>-4</v>
      </c>
    </row>
    <row r="216" spans="1:19" x14ac:dyDescent="0.3">
      <c r="A216" t="s">
        <v>126</v>
      </c>
      <c r="B216" s="10">
        <v>28</v>
      </c>
      <c r="C216" s="10">
        <v>13</v>
      </c>
      <c r="D216">
        <v>5</v>
      </c>
      <c r="E216">
        <v>8</v>
      </c>
      <c r="F216">
        <v>9</v>
      </c>
      <c r="G216">
        <v>11</v>
      </c>
      <c r="H216">
        <v>10</v>
      </c>
      <c r="K216" t="s">
        <v>138</v>
      </c>
      <c r="L216">
        <v>0</v>
      </c>
      <c r="M216">
        <v>0</v>
      </c>
      <c r="N216">
        <f>VLOOKUP($O$208,$R$199:$S$217,2,FALSE)</f>
        <v>-2</v>
      </c>
      <c r="O216">
        <v>0</v>
      </c>
      <c r="P216">
        <f>VLOOKUP($O$208,$R$199:$S$217,2,FALSE)</f>
        <v>-2</v>
      </c>
      <c r="R216">
        <v>17</v>
      </c>
      <c r="S216">
        <v>-5</v>
      </c>
    </row>
    <row r="217" spans="1:19" x14ac:dyDescent="0.3">
      <c r="A217" t="s">
        <v>126</v>
      </c>
      <c r="B217" s="10">
        <v>29</v>
      </c>
      <c r="C217" s="10">
        <v>14</v>
      </c>
      <c r="D217">
        <v>5</v>
      </c>
      <c r="E217">
        <v>8</v>
      </c>
      <c r="F217">
        <v>9</v>
      </c>
      <c r="G217">
        <v>11</v>
      </c>
      <c r="H217">
        <v>10</v>
      </c>
      <c r="K217" t="s">
        <v>139</v>
      </c>
      <c r="L217">
        <v>0</v>
      </c>
      <c r="M217">
        <v>0</v>
      </c>
      <c r="N217">
        <f>VLOOKUP($O$208,$R$199:$S$217,2,FALSE)</f>
        <v>-2</v>
      </c>
      <c r="O217">
        <v>0</v>
      </c>
      <c r="P217">
        <f>VLOOKUP($O$208,$R$199:$S$217,2,FALSE)</f>
        <v>-2</v>
      </c>
      <c r="R217">
        <v>18</v>
      </c>
      <c r="S217">
        <v>-5</v>
      </c>
    </row>
    <row r="218" spans="1:19" x14ac:dyDescent="0.3">
      <c r="A218" t="s">
        <v>127</v>
      </c>
      <c r="B218" s="10">
        <v>30</v>
      </c>
      <c r="C218" s="10">
        <v>1</v>
      </c>
      <c r="D218">
        <v>14</v>
      </c>
      <c r="E218">
        <v>15</v>
      </c>
      <c r="F218">
        <v>16</v>
      </c>
      <c r="G218">
        <v>17</v>
      </c>
      <c r="H218">
        <v>17</v>
      </c>
      <c r="K218" t="s">
        <v>140</v>
      </c>
      <c r="L218">
        <v>0</v>
      </c>
      <c r="M218">
        <v>0</v>
      </c>
      <c r="N218">
        <v>0</v>
      </c>
      <c r="O218">
        <v>0</v>
      </c>
      <c r="P218">
        <v>0</v>
      </c>
    </row>
    <row r="219" spans="1:19" x14ac:dyDescent="0.3">
      <c r="A219" t="s">
        <v>127</v>
      </c>
      <c r="B219" s="10">
        <v>31</v>
      </c>
      <c r="C219" s="10">
        <v>2</v>
      </c>
      <c r="D219">
        <v>14</v>
      </c>
      <c r="E219">
        <v>15</v>
      </c>
      <c r="F219">
        <v>16</v>
      </c>
      <c r="G219">
        <v>17</v>
      </c>
      <c r="H219">
        <v>17</v>
      </c>
    </row>
    <row r="220" spans="1:19" x14ac:dyDescent="0.3">
      <c r="A220" t="s">
        <v>127</v>
      </c>
      <c r="B220" s="10">
        <v>32</v>
      </c>
      <c r="C220" s="10">
        <v>3</v>
      </c>
      <c r="D220">
        <v>13</v>
      </c>
      <c r="E220">
        <v>14</v>
      </c>
      <c r="F220">
        <v>15</v>
      </c>
      <c r="G220">
        <v>16</v>
      </c>
      <c r="H220">
        <v>16</v>
      </c>
    </row>
    <row r="221" spans="1:19" x14ac:dyDescent="0.3">
      <c r="A221" t="s">
        <v>127</v>
      </c>
      <c r="B221" s="10">
        <v>33</v>
      </c>
      <c r="C221" s="10">
        <v>4</v>
      </c>
      <c r="D221">
        <v>13</v>
      </c>
      <c r="E221">
        <v>14</v>
      </c>
      <c r="F221">
        <v>15</v>
      </c>
      <c r="G221">
        <v>16</v>
      </c>
      <c r="H221">
        <v>16</v>
      </c>
    </row>
    <row r="222" spans="1:19" x14ac:dyDescent="0.3">
      <c r="A222" t="s">
        <v>127</v>
      </c>
      <c r="B222" s="10">
        <v>34</v>
      </c>
      <c r="C222" s="10">
        <v>5</v>
      </c>
      <c r="D222">
        <v>11</v>
      </c>
      <c r="E222">
        <v>12</v>
      </c>
      <c r="F222">
        <v>13</v>
      </c>
      <c r="G222">
        <v>13</v>
      </c>
      <c r="H222">
        <v>14</v>
      </c>
    </row>
    <row r="223" spans="1:19" x14ac:dyDescent="0.3">
      <c r="A223" t="s">
        <v>127</v>
      </c>
      <c r="B223" s="10">
        <v>35</v>
      </c>
      <c r="C223" s="10">
        <v>6</v>
      </c>
      <c r="D223">
        <v>11</v>
      </c>
      <c r="E223">
        <v>12</v>
      </c>
      <c r="F223">
        <v>13</v>
      </c>
      <c r="G223">
        <v>13</v>
      </c>
      <c r="H223">
        <v>14</v>
      </c>
      <c r="K223" t="s">
        <v>3</v>
      </c>
      <c r="L223" t="s">
        <v>551</v>
      </c>
      <c r="O223" t="s">
        <v>3</v>
      </c>
      <c r="P223" t="s">
        <v>561</v>
      </c>
      <c r="Q223" t="s">
        <v>550</v>
      </c>
    </row>
    <row r="224" spans="1:19" x14ac:dyDescent="0.3">
      <c r="A224" t="s">
        <v>127</v>
      </c>
      <c r="B224" s="10">
        <v>36</v>
      </c>
      <c r="C224" s="10">
        <v>7</v>
      </c>
      <c r="D224">
        <v>10</v>
      </c>
      <c r="E224">
        <v>11</v>
      </c>
      <c r="F224">
        <v>12</v>
      </c>
      <c r="G224">
        <v>12</v>
      </c>
      <c r="H224">
        <v>13</v>
      </c>
      <c r="K224" s="13" t="s">
        <v>125</v>
      </c>
      <c r="L224">
        <v>8</v>
      </c>
      <c r="O224" s="13" t="s">
        <v>125</v>
      </c>
      <c r="P224" t="s">
        <v>552</v>
      </c>
      <c r="Q224" t="s">
        <v>562</v>
      </c>
    </row>
    <row r="225" spans="1:18" x14ac:dyDescent="0.3">
      <c r="A225" t="s">
        <v>127</v>
      </c>
      <c r="B225" s="10">
        <v>37</v>
      </c>
      <c r="C225" s="10">
        <v>8</v>
      </c>
      <c r="D225">
        <v>10</v>
      </c>
      <c r="E225">
        <v>11</v>
      </c>
      <c r="F225">
        <v>12</v>
      </c>
      <c r="G225">
        <v>12</v>
      </c>
      <c r="H225">
        <v>13</v>
      </c>
      <c r="K225" s="13" t="s">
        <v>126</v>
      </c>
      <c r="L225">
        <v>8</v>
      </c>
      <c r="O225" s="13" t="s">
        <v>126</v>
      </c>
      <c r="P225" t="s">
        <v>554</v>
      </c>
      <c r="Q225" t="s">
        <v>563</v>
      </c>
    </row>
    <row r="226" spans="1:18" x14ac:dyDescent="0.3">
      <c r="A226" t="s">
        <v>127</v>
      </c>
      <c r="B226" s="10">
        <v>38</v>
      </c>
      <c r="C226" s="10">
        <v>9</v>
      </c>
      <c r="D226">
        <v>8</v>
      </c>
      <c r="E226">
        <v>9</v>
      </c>
      <c r="F226">
        <v>10</v>
      </c>
      <c r="G226">
        <v>9</v>
      </c>
      <c r="H226">
        <v>11</v>
      </c>
      <c r="K226" s="13" t="s">
        <v>127</v>
      </c>
      <c r="L226">
        <v>10</v>
      </c>
      <c r="O226" s="13" t="s">
        <v>127</v>
      </c>
      <c r="P226" t="s">
        <v>553</v>
      </c>
      <c r="Q226" t="s">
        <v>564</v>
      </c>
    </row>
    <row r="227" spans="1:18" x14ac:dyDescent="0.3">
      <c r="A227" t="s">
        <v>127</v>
      </c>
      <c r="B227" s="10">
        <v>39</v>
      </c>
      <c r="C227" s="10">
        <v>10</v>
      </c>
      <c r="D227">
        <v>8</v>
      </c>
      <c r="E227">
        <v>9</v>
      </c>
      <c r="F227">
        <v>10</v>
      </c>
      <c r="G227">
        <v>9</v>
      </c>
      <c r="H227">
        <v>11</v>
      </c>
      <c r="K227" s="13" t="s">
        <v>128</v>
      </c>
      <c r="L227">
        <v>10</v>
      </c>
      <c r="O227" s="13" t="s">
        <v>128</v>
      </c>
      <c r="P227" t="s">
        <v>555</v>
      </c>
      <c r="Q227" t="s">
        <v>565</v>
      </c>
    </row>
    <row r="228" spans="1:18" x14ac:dyDescent="0.3">
      <c r="A228" t="s">
        <v>127</v>
      </c>
      <c r="B228" s="10">
        <v>40</v>
      </c>
      <c r="C228" s="10">
        <v>11</v>
      </c>
      <c r="D228">
        <v>7</v>
      </c>
      <c r="E228">
        <v>8</v>
      </c>
      <c r="F228">
        <v>9</v>
      </c>
      <c r="G228">
        <v>8</v>
      </c>
      <c r="H228">
        <v>10</v>
      </c>
      <c r="K228" s="13" t="s">
        <v>129</v>
      </c>
      <c r="L228">
        <v>8</v>
      </c>
      <c r="O228" s="13" t="s">
        <v>129</v>
      </c>
      <c r="P228" t="s">
        <v>556</v>
      </c>
      <c r="Q228" t="s">
        <v>566</v>
      </c>
    </row>
    <row r="229" spans="1:18" x14ac:dyDescent="0.3">
      <c r="A229" t="s">
        <v>127</v>
      </c>
      <c r="B229" s="10">
        <v>41</v>
      </c>
      <c r="C229" s="10">
        <v>12</v>
      </c>
      <c r="D229">
        <v>7</v>
      </c>
      <c r="E229">
        <v>8</v>
      </c>
      <c r="F229">
        <v>9</v>
      </c>
      <c r="G229">
        <v>8</v>
      </c>
      <c r="H229">
        <v>10</v>
      </c>
      <c r="K229" s="13" t="s">
        <v>130</v>
      </c>
      <c r="L229">
        <v>4</v>
      </c>
      <c r="O229" s="13" t="s">
        <v>130</v>
      </c>
      <c r="P229" t="s">
        <v>557</v>
      </c>
      <c r="Q229" t="s">
        <v>567</v>
      </c>
    </row>
    <row r="230" spans="1:18" x14ac:dyDescent="0.3">
      <c r="A230" t="s">
        <v>127</v>
      </c>
      <c r="B230" s="10">
        <v>42</v>
      </c>
      <c r="C230" s="10">
        <v>13</v>
      </c>
      <c r="D230">
        <v>5</v>
      </c>
      <c r="E230">
        <v>6</v>
      </c>
      <c r="F230">
        <v>7</v>
      </c>
      <c r="G230">
        <v>5</v>
      </c>
      <c r="H230">
        <v>8</v>
      </c>
      <c r="K230" s="13" t="s">
        <v>131</v>
      </c>
      <c r="L230">
        <v>4</v>
      </c>
      <c r="O230" s="13" t="s">
        <v>131</v>
      </c>
      <c r="P230" t="s">
        <v>559</v>
      </c>
      <c r="Q230" t="s">
        <v>362</v>
      </c>
    </row>
    <row r="231" spans="1:18" x14ac:dyDescent="0.3">
      <c r="A231" t="s">
        <v>127</v>
      </c>
      <c r="B231" s="10">
        <v>43</v>
      </c>
      <c r="C231" s="10">
        <v>14</v>
      </c>
      <c r="D231">
        <v>5</v>
      </c>
      <c r="E231">
        <v>6</v>
      </c>
      <c r="F231">
        <v>7</v>
      </c>
      <c r="G231">
        <v>5</v>
      </c>
      <c r="H231">
        <v>8</v>
      </c>
      <c r="K231" s="13" t="s">
        <v>132</v>
      </c>
      <c r="L231">
        <v>6</v>
      </c>
      <c r="O231" s="13" t="s">
        <v>132</v>
      </c>
      <c r="P231" t="s">
        <v>558</v>
      </c>
      <c r="Q231" t="s">
        <v>568</v>
      </c>
    </row>
    <row r="232" spans="1:18" x14ac:dyDescent="0.3">
      <c r="A232" t="s">
        <v>127</v>
      </c>
      <c r="B232" s="10">
        <v>44</v>
      </c>
      <c r="C232" s="10">
        <v>15</v>
      </c>
      <c r="D232">
        <v>4</v>
      </c>
      <c r="E232">
        <v>5</v>
      </c>
      <c r="F232">
        <v>6</v>
      </c>
      <c r="G232">
        <v>4</v>
      </c>
      <c r="H232">
        <v>7</v>
      </c>
      <c r="K232" s="13" t="s">
        <v>133</v>
      </c>
      <c r="L232">
        <v>6</v>
      </c>
      <c r="O232" s="13" t="s">
        <v>133</v>
      </c>
      <c r="P232" t="s">
        <v>559</v>
      </c>
      <c r="Q232" t="s">
        <v>362</v>
      </c>
    </row>
    <row r="233" spans="1:18" x14ac:dyDescent="0.3">
      <c r="A233" t="s">
        <v>128</v>
      </c>
      <c r="B233" s="10">
        <v>45</v>
      </c>
      <c r="C233" s="10">
        <v>1</v>
      </c>
      <c r="D233">
        <v>12</v>
      </c>
      <c r="E233">
        <v>13</v>
      </c>
      <c r="F233">
        <v>14</v>
      </c>
      <c r="G233">
        <v>17</v>
      </c>
      <c r="H233">
        <v>17</v>
      </c>
    </row>
    <row r="234" spans="1:18" x14ac:dyDescent="0.3">
      <c r="A234" t="s">
        <v>128</v>
      </c>
      <c r="B234" s="10">
        <v>46</v>
      </c>
      <c r="C234" s="10">
        <v>2</v>
      </c>
      <c r="D234">
        <v>12</v>
      </c>
      <c r="E234">
        <v>13</v>
      </c>
      <c r="F234">
        <v>14</v>
      </c>
      <c r="G234">
        <v>17</v>
      </c>
      <c r="H234">
        <v>17</v>
      </c>
    </row>
    <row r="235" spans="1:18" x14ac:dyDescent="0.3">
      <c r="A235" t="s">
        <v>128</v>
      </c>
      <c r="B235" s="10">
        <v>47</v>
      </c>
      <c r="C235" s="10">
        <v>3</v>
      </c>
      <c r="D235">
        <v>11</v>
      </c>
      <c r="E235">
        <v>12</v>
      </c>
      <c r="F235">
        <v>13</v>
      </c>
      <c r="G235">
        <v>14</v>
      </c>
      <c r="H235">
        <v>14</v>
      </c>
      <c r="K235" t="s">
        <v>124</v>
      </c>
      <c r="L235" t="s">
        <v>643</v>
      </c>
      <c r="N235" t="s">
        <v>163</v>
      </c>
      <c r="O235" t="s">
        <v>643</v>
      </c>
      <c r="Q235" t="s">
        <v>177</v>
      </c>
      <c r="R235" t="s">
        <v>643</v>
      </c>
    </row>
    <row r="236" spans="1:18" x14ac:dyDescent="0.3">
      <c r="A236" t="s">
        <v>128</v>
      </c>
      <c r="B236" s="10">
        <v>48</v>
      </c>
      <c r="C236" s="10">
        <v>4</v>
      </c>
      <c r="D236">
        <v>11</v>
      </c>
      <c r="E236">
        <v>12</v>
      </c>
      <c r="F236">
        <v>13</v>
      </c>
      <c r="G236">
        <v>14</v>
      </c>
      <c r="H236">
        <v>14</v>
      </c>
      <c r="K236">
        <v>1</v>
      </c>
      <c r="L236" t="s">
        <v>644</v>
      </c>
      <c r="N236">
        <v>1</v>
      </c>
      <c r="O236" t="s">
        <v>644</v>
      </c>
      <c r="Q236">
        <v>1</v>
      </c>
      <c r="R236" t="s">
        <v>644</v>
      </c>
    </row>
    <row r="237" spans="1:18" x14ac:dyDescent="0.3">
      <c r="A237" t="s">
        <v>128</v>
      </c>
      <c r="B237" s="10">
        <v>49</v>
      </c>
      <c r="C237" s="10">
        <v>5</v>
      </c>
      <c r="D237">
        <v>9</v>
      </c>
      <c r="E237">
        <v>10</v>
      </c>
      <c r="F237">
        <v>11</v>
      </c>
      <c r="G237">
        <v>11</v>
      </c>
      <c r="H237">
        <v>12</v>
      </c>
      <c r="K237">
        <v>2</v>
      </c>
      <c r="L237" t="s">
        <v>644</v>
      </c>
      <c r="N237">
        <v>2</v>
      </c>
      <c r="O237" t="s">
        <v>644</v>
      </c>
      <c r="Q237">
        <v>2</v>
      </c>
      <c r="R237" t="s">
        <v>644</v>
      </c>
    </row>
    <row r="238" spans="1:18" x14ac:dyDescent="0.3">
      <c r="A238" t="s">
        <v>128</v>
      </c>
      <c r="B238" s="10">
        <v>50</v>
      </c>
      <c r="C238" s="10">
        <v>6</v>
      </c>
      <c r="D238">
        <v>9</v>
      </c>
      <c r="E238">
        <v>10</v>
      </c>
      <c r="F238">
        <v>11</v>
      </c>
      <c r="G238">
        <v>11</v>
      </c>
      <c r="H238">
        <v>12</v>
      </c>
      <c r="K238">
        <v>3</v>
      </c>
      <c r="L238" t="s">
        <v>644</v>
      </c>
      <c r="N238">
        <v>3</v>
      </c>
      <c r="O238" t="s">
        <v>644</v>
      </c>
      <c r="Q238">
        <v>3</v>
      </c>
      <c r="R238" t="s">
        <v>644</v>
      </c>
    </row>
    <row r="239" spans="1:18" x14ac:dyDescent="0.3">
      <c r="A239" t="s">
        <v>128</v>
      </c>
      <c r="B239" s="10">
        <v>51</v>
      </c>
      <c r="C239" s="10">
        <v>7</v>
      </c>
      <c r="D239">
        <v>8</v>
      </c>
      <c r="E239">
        <v>9</v>
      </c>
      <c r="F239">
        <v>10</v>
      </c>
      <c r="G239">
        <v>10</v>
      </c>
      <c r="H239">
        <v>11</v>
      </c>
      <c r="K239">
        <v>4</v>
      </c>
      <c r="L239" t="s">
        <v>644</v>
      </c>
      <c r="N239">
        <v>4</v>
      </c>
      <c r="O239" t="s">
        <v>644</v>
      </c>
      <c r="Q239">
        <v>4</v>
      </c>
      <c r="R239" t="s">
        <v>644</v>
      </c>
    </row>
    <row r="240" spans="1:18" x14ac:dyDescent="0.3">
      <c r="A240" t="s">
        <v>128</v>
      </c>
      <c r="B240" s="10">
        <v>52</v>
      </c>
      <c r="C240" s="10">
        <v>8</v>
      </c>
      <c r="D240">
        <v>8</v>
      </c>
      <c r="E240">
        <v>9</v>
      </c>
      <c r="F240">
        <v>10</v>
      </c>
      <c r="G240">
        <v>10</v>
      </c>
      <c r="H240">
        <v>11</v>
      </c>
      <c r="K240">
        <v>5</v>
      </c>
      <c r="L240" t="s">
        <v>644</v>
      </c>
      <c r="N240">
        <v>5</v>
      </c>
      <c r="O240" t="s">
        <v>644</v>
      </c>
      <c r="Q240">
        <v>5</v>
      </c>
      <c r="R240" t="s">
        <v>644</v>
      </c>
    </row>
    <row r="241" spans="1:18" x14ac:dyDescent="0.3">
      <c r="A241" t="s">
        <v>128</v>
      </c>
      <c r="B241" s="10">
        <v>53</v>
      </c>
      <c r="C241" s="10">
        <v>9</v>
      </c>
      <c r="D241">
        <v>6</v>
      </c>
      <c r="E241">
        <v>7</v>
      </c>
      <c r="F241">
        <v>8</v>
      </c>
      <c r="G241">
        <v>7</v>
      </c>
      <c r="H241">
        <v>9</v>
      </c>
      <c r="K241">
        <v>6</v>
      </c>
      <c r="L241" t="s">
        <v>644</v>
      </c>
      <c r="N241">
        <v>6</v>
      </c>
      <c r="O241" t="s">
        <v>644</v>
      </c>
      <c r="Q241">
        <v>6</v>
      </c>
      <c r="R241" t="s">
        <v>644</v>
      </c>
    </row>
    <row r="242" spans="1:18" x14ac:dyDescent="0.3">
      <c r="A242" t="s">
        <v>128</v>
      </c>
      <c r="B242" s="10">
        <v>54</v>
      </c>
      <c r="C242" s="10">
        <v>10</v>
      </c>
      <c r="D242">
        <v>6</v>
      </c>
      <c r="E242">
        <v>7</v>
      </c>
      <c r="F242">
        <v>8</v>
      </c>
      <c r="G242">
        <v>7</v>
      </c>
      <c r="H242">
        <v>9</v>
      </c>
      <c r="K242">
        <v>7</v>
      </c>
      <c r="L242" t="s">
        <v>645</v>
      </c>
      <c r="N242">
        <v>7</v>
      </c>
      <c r="O242" t="s">
        <v>645</v>
      </c>
      <c r="Q242">
        <v>7</v>
      </c>
      <c r="R242" t="s">
        <v>644</v>
      </c>
    </row>
    <row r="243" spans="1:18" x14ac:dyDescent="0.3">
      <c r="A243" t="s">
        <v>128</v>
      </c>
      <c r="B243" s="10">
        <v>55</v>
      </c>
      <c r="C243" s="10">
        <v>11</v>
      </c>
      <c r="D243">
        <v>5</v>
      </c>
      <c r="E243">
        <v>6</v>
      </c>
      <c r="F243">
        <v>7</v>
      </c>
      <c r="G243">
        <v>6</v>
      </c>
      <c r="H243">
        <v>8</v>
      </c>
      <c r="K243">
        <v>8</v>
      </c>
      <c r="L243" t="s">
        <v>645</v>
      </c>
      <c r="N243">
        <v>8</v>
      </c>
      <c r="O243" t="s">
        <v>645</v>
      </c>
      <c r="Q243">
        <v>8</v>
      </c>
      <c r="R243" t="s">
        <v>645</v>
      </c>
    </row>
    <row r="244" spans="1:18" x14ac:dyDescent="0.3">
      <c r="A244" t="s">
        <v>128</v>
      </c>
      <c r="B244" s="10">
        <v>56</v>
      </c>
      <c r="C244" s="10">
        <v>12</v>
      </c>
      <c r="D244">
        <v>5</v>
      </c>
      <c r="E244">
        <v>6</v>
      </c>
      <c r="F244">
        <v>7</v>
      </c>
      <c r="G244">
        <v>6</v>
      </c>
      <c r="H244">
        <v>8</v>
      </c>
      <c r="K244">
        <v>9</v>
      </c>
      <c r="L244" t="s">
        <v>645</v>
      </c>
      <c r="N244">
        <v>9</v>
      </c>
      <c r="O244" t="s">
        <v>645</v>
      </c>
      <c r="Q244">
        <v>9</v>
      </c>
      <c r="R244" t="s">
        <v>645</v>
      </c>
    </row>
    <row r="245" spans="1:18" x14ac:dyDescent="0.3">
      <c r="A245" t="s">
        <v>128</v>
      </c>
      <c r="B245" s="10">
        <v>57</v>
      </c>
      <c r="C245" s="10">
        <v>13</v>
      </c>
      <c r="D245">
        <v>3</v>
      </c>
      <c r="E245">
        <v>4</v>
      </c>
      <c r="F245">
        <v>5</v>
      </c>
      <c r="G245">
        <v>3</v>
      </c>
      <c r="H245">
        <v>6</v>
      </c>
      <c r="K245">
        <v>10</v>
      </c>
      <c r="L245" t="s">
        <v>645</v>
      </c>
      <c r="N245">
        <v>10</v>
      </c>
      <c r="O245" t="s">
        <v>645</v>
      </c>
      <c r="Q245">
        <v>10</v>
      </c>
      <c r="R245" t="s">
        <v>645</v>
      </c>
    </row>
    <row r="246" spans="1:18" x14ac:dyDescent="0.3">
      <c r="A246" t="s">
        <v>128</v>
      </c>
      <c r="B246" s="10">
        <v>58</v>
      </c>
      <c r="C246" s="10">
        <v>14</v>
      </c>
      <c r="D246">
        <v>3</v>
      </c>
      <c r="E246">
        <v>4</v>
      </c>
      <c r="F246">
        <v>5</v>
      </c>
      <c r="G246">
        <v>3</v>
      </c>
      <c r="H246">
        <v>6</v>
      </c>
      <c r="K246">
        <v>11</v>
      </c>
      <c r="L246" t="s">
        <v>645</v>
      </c>
      <c r="N246">
        <v>11</v>
      </c>
      <c r="O246" t="s">
        <v>645</v>
      </c>
      <c r="Q246">
        <v>11</v>
      </c>
      <c r="R246" t="s">
        <v>645</v>
      </c>
    </row>
    <row r="247" spans="1:18" x14ac:dyDescent="0.3">
      <c r="A247" t="s">
        <v>128</v>
      </c>
      <c r="B247" s="10">
        <v>59</v>
      </c>
      <c r="C247" s="10">
        <v>15</v>
      </c>
      <c r="D247">
        <v>2</v>
      </c>
      <c r="E247">
        <v>3</v>
      </c>
      <c r="F247">
        <v>4</v>
      </c>
      <c r="G247">
        <v>2</v>
      </c>
      <c r="H247">
        <v>5</v>
      </c>
      <c r="K247">
        <v>12</v>
      </c>
      <c r="L247" t="s">
        <v>645</v>
      </c>
      <c r="N247">
        <v>12</v>
      </c>
      <c r="O247" t="s">
        <v>645</v>
      </c>
      <c r="Q247">
        <v>12</v>
      </c>
      <c r="R247" t="s">
        <v>645</v>
      </c>
    </row>
    <row r="248" spans="1:18" x14ac:dyDescent="0.3">
      <c r="A248" t="s">
        <v>129</v>
      </c>
      <c r="B248" s="10">
        <v>60</v>
      </c>
      <c r="C248" s="10">
        <v>1</v>
      </c>
      <c r="D248">
        <v>14</v>
      </c>
      <c r="E248">
        <v>15</v>
      </c>
      <c r="F248">
        <v>16</v>
      </c>
      <c r="G248">
        <v>17</v>
      </c>
      <c r="H248">
        <v>17</v>
      </c>
      <c r="K248">
        <v>13</v>
      </c>
      <c r="L248" t="s">
        <v>646</v>
      </c>
      <c r="N248">
        <v>13</v>
      </c>
      <c r="O248" t="s">
        <v>646</v>
      </c>
      <c r="Q248">
        <v>13</v>
      </c>
      <c r="R248" t="s">
        <v>645</v>
      </c>
    </row>
    <row r="249" spans="1:18" x14ac:dyDescent="0.3">
      <c r="A249" t="s">
        <v>129</v>
      </c>
      <c r="B249" s="10">
        <v>61</v>
      </c>
      <c r="C249" s="10">
        <v>2</v>
      </c>
      <c r="D249">
        <v>14</v>
      </c>
      <c r="E249">
        <v>15</v>
      </c>
      <c r="F249">
        <v>16</v>
      </c>
      <c r="G249">
        <v>17</v>
      </c>
      <c r="H249">
        <v>17</v>
      </c>
      <c r="K249">
        <v>14</v>
      </c>
      <c r="L249" t="s">
        <v>646</v>
      </c>
      <c r="N249">
        <v>14</v>
      </c>
      <c r="O249" t="s">
        <v>646</v>
      </c>
      <c r="Q249">
        <v>14</v>
      </c>
      <c r="R249" t="s">
        <v>645</v>
      </c>
    </row>
    <row r="250" spans="1:18" x14ac:dyDescent="0.3">
      <c r="A250" t="s">
        <v>129</v>
      </c>
      <c r="B250" s="10">
        <v>62</v>
      </c>
      <c r="C250" s="10">
        <v>3</v>
      </c>
      <c r="D250">
        <v>13</v>
      </c>
      <c r="E250">
        <v>14</v>
      </c>
      <c r="F250">
        <v>15</v>
      </c>
      <c r="G250">
        <v>16</v>
      </c>
      <c r="H250">
        <v>16</v>
      </c>
      <c r="K250">
        <v>15</v>
      </c>
      <c r="L250" t="s">
        <v>646</v>
      </c>
      <c r="N250">
        <v>15</v>
      </c>
      <c r="O250" t="s">
        <v>646</v>
      </c>
      <c r="Q250">
        <v>15</v>
      </c>
      <c r="R250" t="s">
        <v>646</v>
      </c>
    </row>
    <row r="251" spans="1:18" x14ac:dyDescent="0.3">
      <c r="A251" t="s">
        <v>129</v>
      </c>
      <c r="B251" s="10">
        <v>63</v>
      </c>
      <c r="C251" s="10">
        <v>4</v>
      </c>
      <c r="D251">
        <v>13</v>
      </c>
      <c r="E251">
        <v>14</v>
      </c>
      <c r="F251">
        <v>15</v>
      </c>
      <c r="G251">
        <v>16</v>
      </c>
      <c r="H251">
        <v>16</v>
      </c>
      <c r="K251">
        <v>16</v>
      </c>
      <c r="L251" t="s">
        <v>646</v>
      </c>
      <c r="N251">
        <v>16</v>
      </c>
      <c r="O251" t="s">
        <v>646</v>
      </c>
      <c r="Q251">
        <v>16</v>
      </c>
      <c r="R251" t="s">
        <v>646</v>
      </c>
    </row>
    <row r="252" spans="1:18" x14ac:dyDescent="0.3">
      <c r="A252" t="s">
        <v>129</v>
      </c>
      <c r="B252" s="10">
        <v>64</v>
      </c>
      <c r="C252" s="10">
        <v>5</v>
      </c>
      <c r="D252">
        <v>11</v>
      </c>
      <c r="E252">
        <v>12</v>
      </c>
      <c r="F252">
        <v>13</v>
      </c>
      <c r="G252">
        <v>13</v>
      </c>
      <c r="H252">
        <v>14</v>
      </c>
      <c r="K252">
        <v>17</v>
      </c>
      <c r="L252" t="s">
        <v>646</v>
      </c>
      <c r="N252">
        <v>17</v>
      </c>
      <c r="O252" t="s">
        <v>646</v>
      </c>
      <c r="Q252">
        <v>17</v>
      </c>
      <c r="R252" t="s">
        <v>646</v>
      </c>
    </row>
    <row r="253" spans="1:18" x14ac:dyDescent="0.3">
      <c r="A253" t="s">
        <v>129</v>
      </c>
      <c r="B253" s="10">
        <v>65</v>
      </c>
      <c r="C253" s="10">
        <v>6</v>
      </c>
      <c r="D253">
        <v>11</v>
      </c>
      <c r="E253">
        <v>12</v>
      </c>
      <c r="F253">
        <v>13</v>
      </c>
      <c r="G253">
        <v>13</v>
      </c>
      <c r="H253">
        <v>14</v>
      </c>
      <c r="K253">
        <v>18</v>
      </c>
      <c r="L253" t="s">
        <v>646</v>
      </c>
      <c r="N253">
        <v>18</v>
      </c>
      <c r="O253" t="s">
        <v>646</v>
      </c>
      <c r="Q253">
        <v>18</v>
      </c>
      <c r="R253" t="s">
        <v>646</v>
      </c>
    </row>
    <row r="254" spans="1:18" x14ac:dyDescent="0.3">
      <c r="A254" t="s">
        <v>129</v>
      </c>
      <c r="B254" s="10">
        <v>66</v>
      </c>
      <c r="C254" s="10">
        <v>7</v>
      </c>
      <c r="D254">
        <v>10</v>
      </c>
      <c r="E254">
        <v>11</v>
      </c>
      <c r="F254">
        <v>12</v>
      </c>
      <c r="G254">
        <v>12</v>
      </c>
      <c r="H254">
        <v>13</v>
      </c>
      <c r="K254">
        <v>19</v>
      </c>
      <c r="L254" t="s">
        <v>646</v>
      </c>
      <c r="N254">
        <v>19</v>
      </c>
      <c r="O254" t="s">
        <v>646</v>
      </c>
      <c r="Q254">
        <v>19</v>
      </c>
      <c r="R254" t="s">
        <v>646</v>
      </c>
    </row>
    <row r="255" spans="1:18" x14ac:dyDescent="0.3">
      <c r="A255" t="s">
        <v>129</v>
      </c>
      <c r="B255" s="10">
        <v>67</v>
      </c>
      <c r="C255" s="10">
        <v>8</v>
      </c>
      <c r="D255">
        <v>10</v>
      </c>
      <c r="E255">
        <v>11</v>
      </c>
      <c r="F255">
        <v>12</v>
      </c>
      <c r="G255">
        <v>12</v>
      </c>
      <c r="H255">
        <v>13</v>
      </c>
      <c r="K255">
        <v>20</v>
      </c>
      <c r="L255" t="s">
        <v>646</v>
      </c>
      <c r="N255">
        <v>20</v>
      </c>
      <c r="O255" t="s">
        <v>646</v>
      </c>
      <c r="Q255">
        <v>20</v>
      </c>
      <c r="R255" t="s">
        <v>646</v>
      </c>
    </row>
    <row r="256" spans="1:18" x14ac:dyDescent="0.3">
      <c r="A256" t="s">
        <v>129</v>
      </c>
      <c r="B256" s="10">
        <v>68</v>
      </c>
      <c r="C256" s="10">
        <v>9</v>
      </c>
      <c r="D256">
        <v>8</v>
      </c>
      <c r="E256">
        <v>9</v>
      </c>
      <c r="F256">
        <v>10</v>
      </c>
      <c r="G256">
        <v>9</v>
      </c>
      <c r="H256">
        <v>11</v>
      </c>
      <c r="K256">
        <v>21</v>
      </c>
      <c r="L256" t="s">
        <v>646</v>
      </c>
      <c r="N256">
        <v>21</v>
      </c>
      <c r="O256" t="s">
        <v>646</v>
      </c>
      <c r="Q256">
        <v>21</v>
      </c>
      <c r="R256" t="s">
        <v>646</v>
      </c>
    </row>
    <row r="257" spans="1:18" x14ac:dyDescent="0.3">
      <c r="A257" t="s">
        <v>129</v>
      </c>
      <c r="B257" s="10">
        <v>69</v>
      </c>
      <c r="C257" s="10">
        <v>10</v>
      </c>
      <c r="D257">
        <v>8</v>
      </c>
      <c r="E257">
        <v>9</v>
      </c>
      <c r="F257">
        <v>10</v>
      </c>
      <c r="G257">
        <v>9</v>
      </c>
      <c r="H257">
        <v>11</v>
      </c>
      <c r="K257">
        <v>22</v>
      </c>
      <c r="L257" t="s">
        <v>646</v>
      </c>
      <c r="N257">
        <v>22</v>
      </c>
      <c r="O257" t="s">
        <v>646</v>
      </c>
      <c r="Q257">
        <v>22</v>
      </c>
      <c r="R257" t="s">
        <v>646</v>
      </c>
    </row>
    <row r="258" spans="1:18" x14ac:dyDescent="0.3">
      <c r="A258" t="s">
        <v>129</v>
      </c>
      <c r="B258" s="10">
        <v>70</v>
      </c>
      <c r="C258" s="10">
        <v>11</v>
      </c>
      <c r="D258">
        <v>7</v>
      </c>
      <c r="E258">
        <v>8</v>
      </c>
      <c r="F258">
        <v>9</v>
      </c>
      <c r="G258">
        <v>8</v>
      </c>
      <c r="H258">
        <v>10</v>
      </c>
      <c r="K258">
        <v>23</v>
      </c>
      <c r="L258" t="s">
        <v>646</v>
      </c>
      <c r="N258">
        <v>23</v>
      </c>
      <c r="O258" t="s">
        <v>646</v>
      </c>
      <c r="Q258">
        <v>23</v>
      </c>
      <c r="R258" t="s">
        <v>646</v>
      </c>
    </row>
    <row r="259" spans="1:18" x14ac:dyDescent="0.3">
      <c r="A259" t="s">
        <v>129</v>
      </c>
      <c r="B259" s="10">
        <v>71</v>
      </c>
      <c r="C259" s="10">
        <v>12</v>
      </c>
      <c r="D259">
        <v>7</v>
      </c>
      <c r="E259">
        <v>8</v>
      </c>
      <c r="F259">
        <v>9</v>
      </c>
      <c r="G259">
        <v>8</v>
      </c>
      <c r="H259">
        <v>10</v>
      </c>
      <c r="K259">
        <v>24</v>
      </c>
      <c r="L259" t="s">
        <v>646</v>
      </c>
      <c r="N259">
        <v>24</v>
      </c>
      <c r="O259" t="s">
        <v>646</v>
      </c>
      <c r="Q259">
        <v>24</v>
      </c>
      <c r="R259" t="s">
        <v>646</v>
      </c>
    </row>
    <row r="260" spans="1:18" x14ac:dyDescent="0.3">
      <c r="A260" t="s">
        <v>129</v>
      </c>
      <c r="B260" s="10">
        <v>72</v>
      </c>
      <c r="C260" s="10">
        <v>13</v>
      </c>
      <c r="D260">
        <v>5</v>
      </c>
      <c r="E260">
        <v>6</v>
      </c>
      <c r="F260">
        <v>7</v>
      </c>
      <c r="G260">
        <v>5</v>
      </c>
      <c r="H260">
        <v>8</v>
      </c>
      <c r="K260">
        <v>25</v>
      </c>
      <c r="L260" t="s">
        <v>646</v>
      </c>
      <c r="N260">
        <v>25</v>
      </c>
      <c r="O260" t="s">
        <v>646</v>
      </c>
      <c r="Q260">
        <v>25</v>
      </c>
      <c r="R260" t="s">
        <v>646</v>
      </c>
    </row>
    <row r="261" spans="1:18" x14ac:dyDescent="0.3">
      <c r="A261" t="s">
        <v>129</v>
      </c>
      <c r="B261" s="10">
        <v>73</v>
      </c>
      <c r="C261" s="10">
        <v>14</v>
      </c>
      <c r="D261">
        <v>5</v>
      </c>
      <c r="E261">
        <v>6</v>
      </c>
      <c r="F261">
        <v>7</v>
      </c>
      <c r="G261">
        <v>5</v>
      </c>
      <c r="H261">
        <v>8</v>
      </c>
    </row>
    <row r="262" spans="1:18" x14ac:dyDescent="0.3">
      <c r="A262" t="s">
        <v>129</v>
      </c>
      <c r="B262" s="10">
        <v>74</v>
      </c>
      <c r="C262" s="10">
        <v>15</v>
      </c>
      <c r="D262">
        <v>4</v>
      </c>
      <c r="E262">
        <v>5</v>
      </c>
      <c r="F262">
        <v>6</v>
      </c>
      <c r="G262">
        <v>4</v>
      </c>
      <c r="H262">
        <v>7</v>
      </c>
    </row>
    <row r="263" spans="1:18" x14ac:dyDescent="0.3">
      <c r="A263" t="s">
        <v>130</v>
      </c>
      <c r="B263" s="10">
        <v>75</v>
      </c>
      <c r="C263" s="10">
        <v>1</v>
      </c>
      <c r="D263">
        <v>14</v>
      </c>
      <c r="E263">
        <v>13</v>
      </c>
      <c r="F263">
        <v>11</v>
      </c>
      <c r="G263">
        <v>15</v>
      </c>
      <c r="H263">
        <v>12</v>
      </c>
    </row>
    <row r="264" spans="1:18" x14ac:dyDescent="0.3">
      <c r="A264" t="s">
        <v>130</v>
      </c>
      <c r="B264" s="10">
        <v>76</v>
      </c>
      <c r="C264" s="10">
        <v>2</v>
      </c>
      <c r="D264">
        <v>14</v>
      </c>
      <c r="E264">
        <v>13</v>
      </c>
      <c r="F264">
        <v>11</v>
      </c>
      <c r="G264">
        <v>15</v>
      </c>
      <c r="H264">
        <v>12</v>
      </c>
    </row>
    <row r="265" spans="1:18" x14ac:dyDescent="0.3">
      <c r="A265" t="s">
        <v>130</v>
      </c>
      <c r="B265" s="10">
        <v>77</v>
      </c>
      <c r="C265" s="10">
        <v>3</v>
      </c>
      <c r="D265">
        <v>14</v>
      </c>
      <c r="E265">
        <v>13</v>
      </c>
      <c r="F265">
        <v>11</v>
      </c>
      <c r="G265">
        <v>15</v>
      </c>
      <c r="H265">
        <v>12</v>
      </c>
    </row>
    <row r="266" spans="1:18" x14ac:dyDescent="0.3">
      <c r="A266" t="s">
        <v>130</v>
      </c>
      <c r="B266" s="10">
        <v>78</v>
      </c>
      <c r="C266" s="10">
        <v>4</v>
      </c>
      <c r="D266">
        <v>14</v>
      </c>
      <c r="E266">
        <v>13</v>
      </c>
      <c r="F266">
        <v>11</v>
      </c>
      <c r="G266">
        <v>15</v>
      </c>
      <c r="H266">
        <v>12</v>
      </c>
    </row>
    <row r="267" spans="1:18" x14ac:dyDescent="0.3">
      <c r="A267" t="s">
        <v>130</v>
      </c>
      <c r="B267" s="10">
        <v>79</v>
      </c>
      <c r="C267" s="10">
        <v>5</v>
      </c>
      <c r="D267">
        <v>14</v>
      </c>
      <c r="E267">
        <v>13</v>
      </c>
      <c r="F267">
        <v>11</v>
      </c>
      <c r="G267">
        <v>15</v>
      </c>
      <c r="H267">
        <v>12</v>
      </c>
    </row>
    <row r="268" spans="1:18" x14ac:dyDescent="0.3">
      <c r="A268" t="s">
        <v>130</v>
      </c>
      <c r="B268" s="10">
        <v>80</v>
      </c>
      <c r="C268" s="10">
        <v>6</v>
      </c>
      <c r="D268">
        <v>13</v>
      </c>
      <c r="E268">
        <v>11</v>
      </c>
      <c r="F268">
        <v>9</v>
      </c>
      <c r="G268">
        <v>13</v>
      </c>
      <c r="H268">
        <v>10</v>
      </c>
    </row>
    <row r="269" spans="1:18" x14ac:dyDescent="0.3">
      <c r="A269" t="s">
        <v>130</v>
      </c>
      <c r="B269" s="10">
        <v>81</v>
      </c>
      <c r="C269" s="10">
        <v>7</v>
      </c>
      <c r="D269">
        <v>13</v>
      </c>
      <c r="E269">
        <v>11</v>
      </c>
      <c r="F269">
        <v>9</v>
      </c>
      <c r="G269">
        <v>13</v>
      </c>
      <c r="H269">
        <v>10</v>
      </c>
    </row>
    <row r="270" spans="1:18" x14ac:dyDescent="0.3">
      <c r="A270" t="s">
        <v>130</v>
      </c>
      <c r="B270" s="10">
        <v>82</v>
      </c>
      <c r="C270" s="10">
        <v>8</v>
      </c>
      <c r="D270">
        <v>13</v>
      </c>
      <c r="E270">
        <v>11</v>
      </c>
      <c r="F270">
        <v>9</v>
      </c>
      <c r="G270">
        <v>13</v>
      </c>
      <c r="H270">
        <v>10</v>
      </c>
    </row>
    <row r="271" spans="1:18" x14ac:dyDescent="0.3">
      <c r="A271" t="s">
        <v>130</v>
      </c>
      <c r="B271" s="10">
        <v>83</v>
      </c>
      <c r="C271" s="10">
        <v>9</v>
      </c>
      <c r="D271">
        <v>13</v>
      </c>
      <c r="E271">
        <v>11</v>
      </c>
      <c r="F271">
        <v>9</v>
      </c>
      <c r="G271">
        <v>13</v>
      </c>
      <c r="H271">
        <v>10</v>
      </c>
    </row>
    <row r="272" spans="1:18" x14ac:dyDescent="0.3">
      <c r="A272" t="s">
        <v>130</v>
      </c>
      <c r="B272" s="10">
        <v>84</v>
      </c>
      <c r="C272" s="10">
        <v>10</v>
      </c>
      <c r="D272">
        <v>13</v>
      </c>
      <c r="E272">
        <v>11</v>
      </c>
      <c r="F272">
        <v>9</v>
      </c>
      <c r="G272">
        <v>13</v>
      </c>
      <c r="H272">
        <v>10</v>
      </c>
    </row>
    <row r="273" spans="1:8" x14ac:dyDescent="0.3">
      <c r="A273" t="s">
        <v>130</v>
      </c>
      <c r="B273" s="10">
        <v>85</v>
      </c>
      <c r="C273" s="10">
        <v>11</v>
      </c>
      <c r="D273">
        <v>11</v>
      </c>
      <c r="E273">
        <v>9</v>
      </c>
      <c r="F273">
        <v>7</v>
      </c>
      <c r="G273">
        <v>11</v>
      </c>
      <c r="H273">
        <v>8</v>
      </c>
    </row>
    <row r="274" spans="1:8" x14ac:dyDescent="0.3">
      <c r="A274" t="s">
        <v>130</v>
      </c>
      <c r="B274" s="10">
        <v>86</v>
      </c>
      <c r="C274" s="10">
        <v>12</v>
      </c>
      <c r="D274">
        <v>11</v>
      </c>
      <c r="E274">
        <v>9</v>
      </c>
      <c r="F274">
        <v>7</v>
      </c>
      <c r="G274">
        <v>11</v>
      </c>
      <c r="H274">
        <v>8</v>
      </c>
    </row>
    <row r="275" spans="1:8" x14ac:dyDescent="0.3">
      <c r="A275" t="s">
        <v>130</v>
      </c>
      <c r="B275" s="10">
        <v>87</v>
      </c>
      <c r="C275" s="10">
        <v>13</v>
      </c>
      <c r="D275">
        <v>11</v>
      </c>
      <c r="E275">
        <v>9</v>
      </c>
      <c r="F275">
        <v>7</v>
      </c>
      <c r="G275">
        <v>11</v>
      </c>
      <c r="H275">
        <v>8</v>
      </c>
    </row>
    <row r="276" spans="1:8" x14ac:dyDescent="0.3">
      <c r="A276" t="s">
        <v>130</v>
      </c>
      <c r="B276" s="10">
        <v>88</v>
      </c>
      <c r="C276" s="10">
        <v>14</v>
      </c>
      <c r="D276">
        <v>11</v>
      </c>
      <c r="E276">
        <v>9</v>
      </c>
      <c r="F276">
        <v>7</v>
      </c>
      <c r="G276">
        <v>11</v>
      </c>
      <c r="H276">
        <v>8</v>
      </c>
    </row>
    <row r="277" spans="1:8" x14ac:dyDescent="0.3">
      <c r="A277" t="s">
        <v>130</v>
      </c>
      <c r="B277" s="10">
        <v>89</v>
      </c>
      <c r="C277" s="10">
        <v>15</v>
      </c>
      <c r="D277">
        <v>11</v>
      </c>
      <c r="E277">
        <v>9</v>
      </c>
      <c r="F277">
        <v>7</v>
      </c>
      <c r="G277">
        <v>11</v>
      </c>
      <c r="H277">
        <v>8</v>
      </c>
    </row>
    <row r="278" spans="1:8" x14ac:dyDescent="0.3">
      <c r="A278" t="s">
        <v>131</v>
      </c>
      <c r="B278" s="10">
        <v>90</v>
      </c>
      <c r="C278" s="10">
        <v>1</v>
      </c>
      <c r="D278">
        <v>14</v>
      </c>
      <c r="E278">
        <v>13</v>
      </c>
      <c r="F278">
        <v>11</v>
      </c>
      <c r="G278">
        <v>15</v>
      </c>
      <c r="H278">
        <v>12</v>
      </c>
    </row>
    <row r="279" spans="1:8" x14ac:dyDescent="0.3">
      <c r="A279" t="s">
        <v>131</v>
      </c>
      <c r="B279" s="10">
        <v>91</v>
      </c>
      <c r="C279" s="10">
        <v>2</v>
      </c>
      <c r="D279">
        <v>14</v>
      </c>
      <c r="E279">
        <v>13</v>
      </c>
      <c r="F279">
        <v>11</v>
      </c>
      <c r="G279">
        <v>15</v>
      </c>
      <c r="H279">
        <v>12</v>
      </c>
    </row>
    <row r="280" spans="1:8" x14ac:dyDescent="0.3">
      <c r="A280" t="s">
        <v>131</v>
      </c>
      <c r="B280" s="10">
        <v>92</v>
      </c>
      <c r="C280" s="10">
        <v>3</v>
      </c>
      <c r="D280">
        <v>14</v>
      </c>
      <c r="E280">
        <v>13</v>
      </c>
      <c r="F280">
        <v>11</v>
      </c>
      <c r="G280">
        <v>15</v>
      </c>
      <c r="H280">
        <v>12</v>
      </c>
    </row>
    <row r="281" spans="1:8" x14ac:dyDescent="0.3">
      <c r="A281" t="s">
        <v>131</v>
      </c>
      <c r="B281" s="10">
        <v>93</v>
      </c>
      <c r="C281" s="10">
        <v>4</v>
      </c>
      <c r="D281">
        <v>14</v>
      </c>
      <c r="E281">
        <v>13</v>
      </c>
      <c r="F281">
        <v>11</v>
      </c>
      <c r="G281">
        <v>15</v>
      </c>
      <c r="H281">
        <v>12</v>
      </c>
    </row>
    <row r="282" spans="1:8" x14ac:dyDescent="0.3">
      <c r="A282" t="s">
        <v>131</v>
      </c>
      <c r="B282" s="10">
        <v>94</v>
      </c>
      <c r="C282" s="10">
        <v>5</v>
      </c>
      <c r="D282">
        <v>14</v>
      </c>
      <c r="E282">
        <v>13</v>
      </c>
      <c r="F282">
        <v>11</v>
      </c>
      <c r="G282">
        <v>15</v>
      </c>
      <c r="H282">
        <v>12</v>
      </c>
    </row>
    <row r="283" spans="1:8" x14ac:dyDescent="0.3">
      <c r="A283" t="s">
        <v>131</v>
      </c>
      <c r="B283" s="10">
        <v>95</v>
      </c>
      <c r="C283" s="10">
        <v>6</v>
      </c>
      <c r="D283">
        <v>13</v>
      </c>
      <c r="E283">
        <v>11</v>
      </c>
      <c r="F283">
        <v>9</v>
      </c>
      <c r="G283">
        <v>13</v>
      </c>
      <c r="H283">
        <v>10</v>
      </c>
    </row>
    <row r="284" spans="1:8" x14ac:dyDescent="0.3">
      <c r="A284" t="s">
        <v>131</v>
      </c>
      <c r="B284" s="10">
        <v>96</v>
      </c>
      <c r="C284" s="10">
        <v>7</v>
      </c>
      <c r="D284">
        <v>13</v>
      </c>
      <c r="E284">
        <v>11</v>
      </c>
      <c r="F284">
        <v>9</v>
      </c>
      <c r="G284">
        <v>13</v>
      </c>
      <c r="H284">
        <v>10</v>
      </c>
    </row>
    <row r="285" spans="1:8" x14ac:dyDescent="0.3">
      <c r="A285" t="s">
        <v>131</v>
      </c>
      <c r="B285" s="10">
        <v>97</v>
      </c>
      <c r="C285" s="10">
        <v>8</v>
      </c>
      <c r="D285">
        <v>13</v>
      </c>
      <c r="E285">
        <v>11</v>
      </c>
      <c r="F285">
        <v>9</v>
      </c>
      <c r="G285">
        <v>13</v>
      </c>
      <c r="H285">
        <v>10</v>
      </c>
    </row>
    <row r="286" spans="1:8" x14ac:dyDescent="0.3">
      <c r="A286" t="s">
        <v>131</v>
      </c>
      <c r="B286" s="10">
        <v>98</v>
      </c>
      <c r="C286" s="10">
        <v>9</v>
      </c>
      <c r="D286">
        <v>13</v>
      </c>
      <c r="E286">
        <v>11</v>
      </c>
      <c r="F286">
        <v>9</v>
      </c>
      <c r="G286">
        <v>13</v>
      </c>
      <c r="H286">
        <v>10</v>
      </c>
    </row>
    <row r="287" spans="1:8" x14ac:dyDescent="0.3">
      <c r="A287" t="s">
        <v>131</v>
      </c>
      <c r="B287" s="10">
        <v>99</v>
      </c>
      <c r="C287" s="10">
        <v>10</v>
      </c>
      <c r="D287">
        <v>13</v>
      </c>
      <c r="E287">
        <v>11</v>
      </c>
      <c r="F287">
        <v>9</v>
      </c>
      <c r="G287">
        <v>13</v>
      </c>
      <c r="H287">
        <v>10</v>
      </c>
    </row>
    <row r="288" spans="1:8" x14ac:dyDescent="0.3">
      <c r="A288" t="s">
        <v>131</v>
      </c>
      <c r="B288" s="10">
        <v>100</v>
      </c>
      <c r="C288" s="10">
        <v>11</v>
      </c>
      <c r="D288">
        <v>11</v>
      </c>
      <c r="E288">
        <v>9</v>
      </c>
      <c r="F288">
        <v>7</v>
      </c>
      <c r="G288">
        <v>11</v>
      </c>
      <c r="H288">
        <v>8</v>
      </c>
    </row>
    <row r="289" spans="1:8" x14ac:dyDescent="0.3">
      <c r="A289" t="s">
        <v>131</v>
      </c>
      <c r="B289" s="10">
        <v>101</v>
      </c>
      <c r="C289" s="10">
        <v>12</v>
      </c>
      <c r="D289">
        <v>11</v>
      </c>
      <c r="E289">
        <v>9</v>
      </c>
      <c r="F289">
        <v>7</v>
      </c>
      <c r="G289">
        <v>11</v>
      </c>
      <c r="H289">
        <v>8</v>
      </c>
    </row>
    <row r="290" spans="1:8" x14ac:dyDescent="0.3">
      <c r="A290" t="s">
        <v>131</v>
      </c>
      <c r="B290" s="10">
        <v>102</v>
      </c>
      <c r="C290" s="10">
        <v>13</v>
      </c>
      <c r="D290">
        <v>11</v>
      </c>
      <c r="E290">
        <v>9</v>
      </c>
      <c r="F290">
        <v>7</v>
      </c>
      <c r="G290">
        <v>11</v>
      </c>
      <c r="H290">
        <v>8</v>
      </c>
    </row>
    <row r="291" spans="1:8" x14ac:dyDescent="0.3">
      <c r="A291" t="s">
        <v>131</v>
      </c>
      <c r="B291" s="10">
        <v>103</v>
      </c>
      <c r="C291" s="10">
        <v>14</v>
      </c>
      <c r="D291">
        <v>11</v>
      </c>
      <c r="E291">
        <v>9</v>
      </c>
      <c r="F291">
        <v>7</v>
      </c>
      <c r="G291">
        <v>11</v>
      </c>
      <c r="H291">
        <v>8</v>
      </c>
    </row>
    <row r="292" spans="1:8" x14ac:dyDescent="0.3">
      <c r="A292" t="s">
        <v>131</v>
      </c>
      <c r="B292" s="10">
        <v>104</v>
      </c>
      <c r="C292" s="10">
        <v>15</v>
      </c>
      <c r="D292">
        <v>11</v>
      </c>
      <c r="E292">
        <v>9</v>
      </c>
      <c r="F292">
        <v>7</v>
      </c>
      <c r="G292">
        <v>11</v>
      </c>
      <c r="H292">
        <v>8</v>
      </c>
    </row>
    <row r="293" spans="1:8" x14ac:dyDescent="0.3">
      <c r="A293" t="s">
        <v>132</v>
      </c>
      <c r="B293" s="10">
        <v>105</v>
      </c>
      <c r="C293" s="10">
        <v>1</v>
      </c>
      <c r="D293">
        <v>13</v>
      </c>
      <c r="E293">
        <v>12</v>
      </c>
      <c r="F293">
        <v>14</v>
      </c>
      <c r="G293">
        <v>16</v>
      </c>
      <c r="H293">
        <v>15</v>
      </c>
    </row>
    <row r="294" spans="1:8" x14ac:dyDescent="0.3">
      <c r="A294" t="s">
        <v>132</v>
      </c>
      <c r="B294" s="10">
        <v>106</v>
      </c>
      <c r="C294" s="10">
        <v>2</v>
      </c>
      <c r="D294">
        <v>13</v>
      </c>
      <c r="E294">
        <v>12</v>
      </c>
      <c r="F294">
        <v>14</v>
      </c>
      <c r="G294">
        <v>16</v>
      </c>
      <c r="H294">
        <v>15</v>
      </c>
    </row>
    <row r="295" spans="1:8" x14ac:dyDescent="0.3">
      <c r="A295" t="s">
        <v>132</v>
      </c>
      <c r="B295" s="10">
        <v>107</v>
      </c>
      <c r="C295" s="10">
        <v>3</v>
      </c>
      <c r="D295">
        <v>13</v>
      </c>
      <c r="E295">
        <v>12</v>
      </c>
      <c r="F295">
        <v>14</v>
      </c>
      <c r="G295">
        <v>16</v>
      </c>
      <c r="H295">
        <v>15</v>
      </c>
    </row>
    <row r="296" spans="1:8" x14ac:dyDescent="0.3">
      <c r="A296" t="s">
        <v>132</v>
      </c>
      <c r="B296" s="10">
        <v>108</v>
      </c>
      <c r="C296" s="10">
        <v>4</v>
      </c>
      <c r="D296">
        <v>13</v>
      </c>
      <c r="E296">
        <v>12</v>
      </c>
      <c r="F296">
        <v>14</v>
      </c>
      <c r="G296">
        <v>16</v>
      </c>
      <c r="H296">
        <v>15</v>
      </c>
    </row>
    <row r="297" spans="1:8" x14ac:dyDescent="0.3">
      <c r="A297" t="s">
        <v>132</v>
      </c>
      <c r="B297" s="10">
        <v>109</v>
      </c>
      <c r="C297" s="10">
        <v>5</v>
      </c>
      <c r="D297">
        <v>12</v>
      </c>
      <c r="E297">
        <v>11</v>
      </c>
      <c r="F297">
        <v>12</v>
      </c>
      <c r="G297">
        <v>15</v>
      </c>
      <c r="H297">
        <v>13</v>
      </c>
    </row>
    <row r="298" spans="1:8" x14ac:dyDescent="0.3">
      <c r="A298" t="s">
        <v>132</v>
      </c>
      <c r="B298" s="10">
        <v>110</v>
      </c>
      <c r="C298" s="10">
        <v>6</v>
      </c>
      <c r="D298">
        <v>12</v>
      </c>
      <c r="E298">
        <v>11</v>
      </c>
      <c r="F298">
        <v>12</v>
      </c>
      <c r="G298">
        <v>15</v>
      </c>
      <c r="H298">
        <v>13</v>
      </c>
    </row>
    <row r="299" spans="1:8" x14ac:dyDescent="0.3">
      <c r="A299" t="s">
        <v>132</v>
      </c>
      <c r="B299" s="10">
        <v>111</v>
      </c>
      <c r="C299" s="10">
        <v>7</v>
      </c>
      <c r="D299">
        <v>12</v>
      </c>
      <c r="E299">
        <v>11</v>
      </c>
      <c r="F299">
        <v>12</v>
      </c>
      <c r="G299">
        <v>15</v>
      </c>
      <c r="H299">
        <v>13</v>
      </c>
    </row>
    <row r="300" spans="1:8" x14ac:dyDescent="0.3">
      <c r="A300" t="s">
        <v>132</v>
      </c>
      <c r="B300" s="10">
        <v>112</v>
      </c>
      <c r="C300" s="10">
        <v>8</v>
      </c>
      <c r="D300">
        <v>12</v>
      </c>
      <c r="E300">
        <v>11</v>
      </c>
      <c r="F300">
        <v>12</v>
      </c>
      <c r="G300">
        <v>15</v>
      </c>
      <c r="H300">
        <v>13</v>
      </c>
    </row>
    <row r="301" spans="1:8" x14ac:dyDescent="0.3">
      <c r="A301" t="s">
        <v>132</v>
      </c>
      <c r="B301" s="10">
        <v>113</v>
      </c>
      <c r="C301" s="10">
        <v>9</v>
      </c>
      <c r="D301">
        <v>11</v>
      </c>
      <c r="E301">
        <v>10</v>
      </c>
      <c r="F301">
        <v>10</v>
      </c>
      <c r="G301">
        <v>14</v>
      </c>
      <c r="H301">
        <v>11</v>
      </c>
    </row>
    <row r="302" spans="1:8" x14ac:dyDescent="0.3">
      <c r="A302" t="s">
        <v>132</v>
      </c>
      <c r="B302" s="10">
        <v>114</v>
      </c>
      <c r="C302" s="10">
        <v>10</v>
      </c>
      <c r="D302">
        <v>11</v>
      </c>
      <c r="E302">
        <v>10</v>
      </c>
      <c r="F302">
        <v>10</v>
      </c>
      <c r="G302">
        <v>14</v>
      </c>
      <c r="H302">
        <v>11</v>
      </c>
    </row>
    <row r="303" spans="1:8" x14ac:dyDescent="0.3">
      <c r="A303" t="s">
        <v>132</v>
      </c>
      <c r="B303" s="10">
        <v>115</v>
      </c>
      <c r="C303" s="10">
        <v>11</v>
      </c>
      <c r="D303">
        <v>11</v>
      </c>
      <c r="E303">
        <v>10</v>
      </c>
      <c r="F303">
        <v>10</v>
      </c>
      <c r="G303">
        <v>14</v>
      </c>
      <c r="H303">
        <v>11</v>
      </c>
    </row>
    <row r="304" spans="1:8" x14ac:dyDescent="0.3">
      <c r="A304" t="s">
        <v>132</v>
      </c>
      <c r="B304" s="10">
        <v>116</v>
      </c>
      <c r="C304" s="10">
        <v>12</v>
      </c>
      <c r="D304">
        <v>11</v>
      </c>
      <c r="E304">
        <v>10</v>
      </c>
      <c r="F304">
        <v>10</v>
      </c>
      <c r="G304">
        <v>14</v>
      </c>
      <c r="H304">
        <v>11</v>
      </c>
    </row>
    <row r="305" spans="1:8" x14ac:dyDescent="0.3">
      <c r="A305" t="s">
        <v>132</v>
      </c>
      <c r="B305" s="10">
        <v>117</v>
      </c>
      <c r="C305" s="10">
        <v>13</v>
      </c>
      <c r="D305">
        <v>10</v>
      </c>
      <c r="E305">
        <v>9</v>
      </c>
      <c r="F305">
        <v>8</v>
      </c>
      <c r="G305">
        <v>13</v>
      </c>
      <c r="H305">
        <v>9</v>
      </c>
    </row>
    <row r="306" spans="1:8" x14ac:dyDescent="0.3">
      <c r="A306" t="s">
        <v>132</v>
      </c>
      <c r="B306" s="10">
        <v>118</v>
      </c>
      <c r="C306" s="10">
        <v>14</v>
      </c>
      <c r="D306">
        <v>10</v>
      </c>
      <c r="E306">
        <v>9</v>
      </c>
      <c r="F306">
        <v>8</v>
      </c>
      <c r="G306">
        <v>13</v>
      </c>
      <c r="H306">
        <v>9</v>
      </c>
    </row>
    <row r="307" spans="1:8" x14ac:dyDescent="0.3">
      <c r="A307" t="s">
        <v>132</v>
      </c>
      <c r="B307" s="10">
        <v>119</v>
      </c>
      <c r="C307" s="10">
        <v>15</v>
      </c>
      <c r="D307">
        <v>10</v>
      </c>
      <c r="E307">
        <v>9</v>
      </c>
      <c r="F307">
        <v>8</v>
      </c>
      <c r="G307">
        <v>13</v>
      </c>
      <c r="H307">
        <v>9</v>
      </c>
    </row>
    <row r="308" spans="1:8" x14ac:dyDescent="0.3">
      <c r="A308" t="s">
        <v>133</v>
      </c>
      <c r="B308" s="10">
        <v>120</v>
      </c>
      <c r="C308" s="10">
        <v>1</v>
      </c>
      <c r="D308">
        <v>13</v>
      </c>
      <c r="E308">
        <v>12</v>
      </c>
      <c r="F308">
        <v>14</v>
      </c>
      <c r="G308">
        <v>16</v>
      </c>
      <c r="H308">
        <v>15</v>
      </c>
    </row>
    <row r="309" spans="1:8" x14ac:dyDescent="0.3">
      <c r="A309" t="s">
        <v>133</v>
      </c>
      <c r="B309" s="10">
        <v>121</v>
      </c>
      <c r="C309" s="10">
        <v>2</v>
      </c>
      <c r="D309">
        <v>13</v>
      </c>
      <c r="E309">
        <v>12</v>
      </c>
      <c r="F309">
        <v>14</v>
      </c>
      <c r="G309">
        <v>16</v>
      </c>
      <c r="H309">
        <v>15</v>
      </c>
    </row>
    <row r="310" spans="1:8" x14ac:dyDescent="0.3">
      <c r="A310" t="s">
        <v>133</v>
      </c>
      <c r="B310" s="10">
        <v>122</v>
      </c>
      <c r="C310" s="10">
        <v>3</v>
      </c>
      <c r="D310">
        <v>13</v>
      </c>
      <c r="E310">
        <v>12</v>
      </c>
      <c r="F310">
        <v>14</v>
      </c>
      <c r="G310">
        <v>16</v>
      </c>
      <c r="H310">
        <v>15</v>
      </c>
    </row>
    <row r="311" spans="1:8" x14ac:dyDescent="0.3">
      <c r="A311" t="s">
        <v>133</v>
      </c>
      <c r="B311" s="10">
        <v>123</v>
      </c>
      <c r="C311" s="10">
        <v>4</v>
      </c>
      <c r="D311">
        <v>13</v>
      </c>
      <c r="E311">
        <v>12</v>
      </c>
      <c r="F311">
        <v>14</v>
      </c>
      <c r="G311">
        <v>16</v>
      </c>
      <c r="H311">
        <v>15</v>
      </c>
    </row>
    <row r="312" spans="1:8" x14ac:dyDescent="0.3">
      <c r="A312" t="s">
        <v>133</v>
      </c>
      <c r="B312" s="10">
        <v>124</v>
      </c>
      <c r="C312" s="10">
        <v>5</v>
      </c>
      <c r="D312">
        <v>12</v>
      </c>
      <c r="E312">
        <v>11</v>
      </c>
      <c r="F312">
        <v>12</v>
      </c>
      <c r="G312">
        <v>15</v>
      </c>
      <c r="H312">
        <v>13</v>
      </c>
    </row>
    <row r="313" spans="1:8" x14ac:dyDescent="0.3">
      <c r="A313" t="s">
        <v>133</v>
      </c>
      <c r="B313" s="10">
        <v>125</v>
      </c>
      <c r="C313" s="10">
        <v>6</v>
      </c>
      <c r="D313">
        <v>12</v>
      </c>
      <c r="E313">
        <v>11</v>
      </c>
      <c r="F313">
        <v>12</v>
      </c>
      <c r="G313">
        <v>15</v>
      </c>
      <c r="H313">
        <v>13</v>
      </c>
    </row>
    <row r="314" spans="1:8" x14ac:dyDescent="0.3">
      <c r="A314" t="s">
        <v>133</v>
      </c>
      <c r="B314" s="10">
        <v>126</v>
      </c>
      <c r="C314" s="10">
        <v>7</v>
      </c>
      <c r="D314">
        <v>12</v>
      </c>
      <c r="E314">
        <v>11</v>
      </c>
      <c r="F314">
        <v>12</v>
      </c>
      <c r="G314">
        <v>15</v>
      </c>
      <c r="H314">
        <v>13</v>
      </c>
    </row>
    <row r="315" spans="1:8" x14ac:dyDescent="0.3">
      <c r="A315" t="s">
        <v>133</v>
      </c>
      <c r="B315" s="10">
        <v>127</v>
      </c>
      <c r="C315" s="10">
        <v>8</v>
      </c>
      <c r="D315">
        <v>12</v>
      </c>
      <c r="E315">
        <v>11</v>
      </c>
      <c r="F315">
        <v>12</v>
      </c>
      <c r="G315">
        <v>15</v>
      </c>
      <c r="H315">
        <v>13</v>
      </c>
    </row>
    <row r="316" spans="1:8" x14ac:dyDescent="0.3">
      <c r="A316" t="s">
        <v>133</v>
      </c>
      <c r="B316" s="10">
        <v>128</v>
      </c>
      <c r="C316" s="10">
        <v>9</v>
      </c>
      <c r="D316">
        <v>11</v>
      </c>
      <c r="E316">
        <v>10</v>
      </c>
      <c r="F316">
        <v>10</v>
      </c>
      <c r="G316">
        <v>14</v>
      </c>
      <c r="H316">
        <v>11</v>
      </c>
    </row>
    <row r="317" spans="1:8" x14ac:dyDescent="0.3">
      <c r="A317" t="s">
        <v>133</v>
      </c>
      <c r="B317" s="10">
        <v>129</v>
      </c>
      <c r="C317" s="10">
        <v>10</v>
      </c>
      <c r="D317">
        <v>11</v>
      </c>
      <c r="E317">
        <v>10</v>
      </c>
      <c r="F317">
        <v>10</v>
      </c>
      <c r="G317">
        <v>14</v>
      </c>
      <c r="H317">
        <v>11</v>
      </c>
    </row>
    <row r="318" spans="1:8" x14ac:dyDescent="0.3">
      <c r="A318" t="s">
        <v>133</v>
      </c>
      <c r="B318" s="10">
        <v>130</v>
      </c>
      <c r="C318" s="10">
        <v>11</v>
      </c>
      <c r="D318">
        <v>11</v>
      </c>
      <c r="E318">
        <v>10</v>
      </c>
      <c r="F318">
        <v>10</v>
      </c>
      <c r="G318">
        <v>14</v>
      </c>
      <c r="H318">
        <v>11</v>
      </c>
    </row>
    <row r="319" spans="1:8" x14ac:dyDescent="0.3">
      <c r="A319" t="s">
        <v>133</v>
      </c>
      <c r="B319" s="10">
        <v>131</v>
      </c>
      <c r="C319" s="10">
        <v>12</v>
      </c>
      <c r="D319">
        <v>11</v>
      </c>
      <c r="E319">
        <v>10</v>
      </c>
      <c r="F319">
        <v>10</v>
      </c>
      <c r="G319">
        <v>14</v>
      </c>
      <c r="H319">
        <v>11</v>
      </c>
    </row>
    <row r="320" spans="1:8" x14ac:dyDescent="0.3">
      <c r="A320" t="s">
        <v>133</v>
      </c>
      <c r="B320" s="10">
        <v>132</v>
      </c>
      <c r="C320" s="10">
        <v>13</v>
      </c>
      <c r="D320">
        <v>10</v>
      </c>
      <c r="E320">
        <v>9</v>
      </c>
      <c r="F320">
        <v>8</v>
      </c>
      <c r="G320">
        <v>13</v>
      </c>
      <c r="H320">
        <v>9</v>
      </c>
    </row>
    <row r="321" spans="1:8" x14ac:dyDescent="0.3">
      <c r="A321" t="s">
        <v>133</v>
      </c>
      <c r="B321" s="10">
        <v>133</v>
      </c>
      <c r="C321" s="10">
        <v>14</v>
      </c>
      <c r="D321">
        <v>10</v>
      </c>
      <c r="E321">
        <v>9</v>
      </c>
      <c r="F321">
        <v>8</v>
      </c>
      <c r="G321">
        <v>13</v>
      </c>
      <c r="H321">
        <v>9</v>
      </c>
    </row>
    <row r="322" spans="1:8" x14ac:dyDescent="0.3">
      <c r="A322" t="s">
        <v>133</v>
      </c>
      <c r="B322" s="10">
        <v>134</v>
      </c>
      <c r="C322" s="10">
        <v>15</v>
      </c>
      <c r="D322">
        <v>10</v>
      </c>
      <c r="E322">
        <v>9</v>
      </c>
      <c r="F322">
        <v>8</v>
      </c>
      <c r="G322">
        <v>13</v>
      </c>
      <c r="H322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B231"/>
  <sheetViews>
    <sheetView workbookViewId="0"/>
  </sheetViews>
  <sheetFormatPr baseColWidth="10" defaultRowHeight="14.4" x14ac:dyDescent="0.3"/>
  <cols>
    <col min="1" max="1" width="4" bestFit="1" customWidth="1"/>
    <col min="2" max="2" width="13.5546875" bestFit="1" customWidth="1"/>
    <col min="3" max="3" width="3.33203125" bestFit="1" customWidth="1"/>
    <col min="4" max="5" width="8" bestFit="1" customWidth="1"/>
    <col min="6" max="6" width="7" bestFit="1" customWidth="1"/>
    <col min="7" max="8" width="7" customWidth="1"/>
    <col min="11" max="11" width="5.109375" bestFit="1" customWidth="1"/>
    <col min="12" max="13" width="8" bestFit="1" customWidth="1"/>
    <col min="14" max="14" width="7" bestFit="1" customWidth="1"/>
    <col min="16" max="16" width="6.33203125" bestFit="1" customWidth="1"/>
    <col min="17" max="18" width="8" bestFit="1" customWidth="1"/>
    <col min="19" max="19" width="7" bestFit="1" customWidth="1"/>
    <col min="21" max="21" width="7.6640625" bestFit="1" customWidth="1"/>
    <col min="22" max="23" width="8" bestFit="1" customWidth="1"/>
    <col min="24" max="24" width="7" bestFit="1" customWidth="1"/>
    <col min="26" max="26" width="6.88671875" bestFit="1" customWidth="1"/>
    <col min="27" max="28" width="8" bestFit="1" customWidth="1"/>
    <col min="29" max="29" width="7" bestFit="1" customWidth="1"/>
    <col min="31" max="31" width="6.6640625" bestFit="1" customWidth="1"/>
    <col min="32" max="33" width="8" bestFit="1" customWidth="1"/>
    <col min="34" max="34" width="7" bestFit="1" customWidth="1"/>
    <col min="36" max="36" width="8.33203125" bestFit="1" customWidth="1"/>
    <col min="37" max="38" width="8" bestFit="1" customWidth="1"/>
    <col min="39" max="39" width="7" bestFit="1" customWidth="1"/>
    <col min="41" max="41" width="10.6640625" bestFit="1" customWidth="1"/>
    <col min="42" max="43" width="8" bestFit="1" customWidth="1"/>
    <col min="44" max="44" width="7" bestFit="1" customWidth="1"/>
    <col min="46" max="46" width="6.33203125" bestFit="1" customWidth="1"/>
    <col min="47" max="48" width="8" bestFit="1" customWidth="1"/>
    <col min="49" max="49" width="7" bestFit="1" customWidth="1"/>
    <col min="51" max="51" width="7.6640625" bestFit="1" customWidth="1"/>
    <col min="52" max="53" width="8" bestFit="1" customWidth="1"/>
    <col min="54" max="54" width="7" bestFit="1" customWidth="1"/>
  </cols>
  <sheetData>
    <row r="5" spans="1:54" x14ac:dyDescent="0.3">
      <c r="K5" t="s">
        <v>573</v>
      </c>
      <c r="P5" t="s">
        <v>123</v>
      </c>
      <c r="U5" t="s">
        <v>124</v>
      </c>
      <c r="Z5" t="s">
        <v>163</v>
      </c>
      <c r="AE5" t="s">
        <v>177</v>
      </c>
      <c r="AJ5" t="s">
        <v>190</v>
      </c>
      <c r="AO5" t="s">
        <v>209</v>
      </c>
      <c r="AT5" t="s">
        <v>223</v>
      </c>
      <c r="AY5" t="s">
        <v>238</v>
      </c>
    </row>
    <row r="6" spans="1:54" x14ac:dyDescent="0.3">
      <c r="A6" t="s">
        <v>396</v>
      </c>
      <c r="B6" t="s">
        <v>3</v>
      </c>
      <c r="C6" t="s">
        <v>373</v>
      </c>
      <c r="D6" t="s">
        <v>638</v>
      </c>
      <c r="E6" t="s">
        <v>639</v>
      </c>
      <c r="F6" t="s">
        <v>640</v>
      </c>
      <c r="H6" t="s">
        <v>3</v>
      </c>
      <c r="I6" t="s">
        <v>641</v>
      </c>
      <c r="K6" t="s">
        <v>373</v>
      </c>
      <c r="L6" t="s">
        <v>638</v>
      </c>
      <c r="M6" t="s">
        <v>639</v>
      </c>
      <c r="N6" t="s">
        <v>640</v>
      </c>
      <c r="P6" t="s">
        <v>373</v>
      </c>
      <c r="Q6" t="s">
        <v>638</v>
      </c>
      <c r="R6" t="s">
        <v>639</v>
      </c>
      <c r="S6" t="s">
        <v>640</v>
      </c>
      <c r="U6" t="s">
        <v>373</v>
      </c>
      <c r="V6" t="s">
        <v>638</v>
      </c>
      <c r="W6" t="s">
        <v>639</v>
      </c>
      <c r="X6" t="s">
        <v>640</v>
      </c>
      <c r="Z6" t="s">
        <v>373</v>
      </c>
      <c r="AA6" t="s">
        <v>638</v>
      </c>
      <c r="AB6" t="s">
        <v>639</v>
      </c>
      <c r="AC6" t="s">
        <v>640</v>
      </c>
      <c r="AE6" t="s">
        <v>373</v>
      </c>
      <c r="AF6" t="s">
        <v>638</v>
      </c>
      <c r="AG6" t="s">
        <v>639</v>
      </c>
      <c r="AH6" t="s">
        <v>640</v>
      </c>
      <c r="AJ6" t="s">
        <v>373</v>
      </c>
      <c r="AK6" t="s">
        <v>638</v>
      </c>
      <c r="AL6" t="s">
        <v>639</v>
      </c>
      <c r="AM6" t="s">
        <v>640</v>
      </c>
      <c r="AO6" t="s">
        <v>373</v>
      </c>
      <c r="AP6" t="s">
        <v>638</v>
      </c>
      <c r="AQ6" t="s">
        <v>639</v>
      </c>
      <c r="AR6" t="s">
        <v>640</v>
      </c>
      <c r="AT6" t="s">
        <v>373</v>
      </c>
      <c r="AU6" t="s">
        <v>638</v>
      </c>
      <c r="AV6" t="s">
        <v>639</v>
      </c>
      <c r="AW6" t="s">
        <v>640</v>
      </c>
      <c r="AY6" t="s">
        <v>373</v>
      </c>
      <c r="AZ6" t="s">
        <v>638</v>
      </c>
      <c r="BA6" t="s">
        <v>639</v>
      </c>
      <c r="BB6" t="s">
        <v>640</v>
      </c>
    </row>
    <row r="7" spans="1:54" x14ac:dyDescent="0.3">
      <c r="A7">
        <v>101</v>
      </c>
      <c r="B7" t="s">
        <v>125</v>
      </c>
      <c r="C7">
        <v>1</v>
      </c>
      <c r="D7">
        <v>0</v>
      </c>
      <c r="E7">
        <v>1500</v>
      </c>
      <c r="F7">
        <f>+E7-D7</f>
        <v>1500</v>
      </c>
      <c r="H7" t="s">
        <v>125</v>
      </c>
      <c r="I7">
        <v>100</v>
      </c>
      <c r="K7">
        <v>1</v>
      </c>
      <c r="L7">
        <v>0</v>
      </c>
      <c r="M7">
        <v>1500</v>
      </c>
      <c r="N7">
        <f>+M7-L7</f>
        <v>1500</v>
      </c>
      <c r="P7">
        <v>1</v>
      </c>
      <c r="Q7">
        <v>0</v>
      </c>
      <c r="R7">
        <v>2000</v>
      </c>
      <c r="S7">
        <v>2000</v>
      </c>
      <c r="U7">
        <v>1</v>
      </c>
      <c r="V7">
        <v>0</v>
      </c>
      <c r="W7">
        <v>2000</v>
      </c>
      <c r="X7">
        <v>2000</v>
      </c>
      <c r="Z7">
        <v>1</v>
      </c>
      <c r="AA7">
        <v>0</v>
      </c>
      <c r="AB7">
        <v>2750</v>
      </c>
      <c r="AC7">
        <v>2750</v>
      </c>
      <c r="AE7">
        <v>1</v>
      </c>
      <c r="AF7">
        <v>0</v>
      </c>
      <c r="AG7">
        <v>2250</v>
      </c>
      <c r="AH7">
        <v>2250</v>
      </c>
      <c r="AJ7">
        <v>1</v>
      </c>
      <c r="AK7">
        <v>0</v>
      </c>
      <c r="AL7">
        <v>2500</v>
      </c>
      <c r="AM7">
        <v>2500</v>
      </c>
      <c r="AO7">
        <v>1</v>
      </c>
      <c r="AP7">
        <v>0</v>
      </c>
      <c r="AQ7">
        <v>2250</v>
      </c>
      <c r="AR7">
        <v>2250</v>
      </c>
      <c r="AT7">
        <v>1</v>
      </c>
      <c r="AU7">
        <v>0</v>
      </c>
      <c r="AV7">
        <v>1250</v>
      </c>
      <c r="AW7">
        <v>1250</v>
      </c>
      <c r="AY7">
        <v>1</v>
      </c>
      <c r="AZ7">
        <v>0</v>
      </c>
      <c r="BA7">
        <v>1500</v>
      </c>
      <c r="BB7">
        <v>1500</v>
      </c>
    </row>
    <row r="8" spans="1:54" x14ac:dyDescent="0.3">
      <c r="A8">
        <v>102</v>
      </c>
      <c r="B8" t="s">
        <v>125</v>
      </c>
      <c r="C8">
        <v>2</v>
      </c>
      <c r="D8">
        <v>1501</v>
      </c>
      <c r="E8">
        <v>3000</v>
      </c>
      <c r="F8">
        <f>+E8-E7</f>
        <v>1500</v>
      </c>
      <c r="H8" t="s">
        <v>126</v>
      </c>
      <c r="I8">
        <v>200</v>
      </c>
      <c r="K8">
        <v>2</v>
      </c>
      <c r="L8">
        <v>1501</v>
      </c>
      <c r="M8">
        <v>3000</v>
      </c>
      <c r="N8">
        <f>+M8-M7</f>
        <v>1500</v>
      </c>
      <c r="P8">
        <v>2</v>
      </c>
      <c r="Q8">
        <v>2001</v>
      </c>
      <c r="R8">
        <v>4000</v>
      </c>
      <c r="S8">
        <v>2000</v>
      </c>
      <c r="U8">
        <v>2</v>
      </c>
      <c r="V8">
        <v>2001</v>
      </c>
      <c r="W8">
        <v>4000</v>
      </c>
      <c r="X8">
        <v>2000</v>
      </c>
      <c r="Z8">
        <v>2</v>
      </c>
      <c r="AA8">
        <v>2751</v>
      </c>
      <c r="AB8">
        <v>5500</v>
      </c>
      <c r="AC8">
        <v>2750</v>
      </c>
      <c r="AE8">
        <v>2</v>
      </c>
      <c r="AF8">
        <v>2251</v>
      </c>
      <c r="AG8">
        <v>4500</v>
      </c>
      <c r="AH8">
        <v>2250</v>
      </c>
      <c r="AJ8">
        <v>2</v>
      </c>
      <c r="AK8">
        <v>2501</v>
      </c>
      <c r="AL8">
        <v>5000</v>
      </c>
      <c r="AM8">
        <v>2500</v>
      </c>
      <c r="AO8">
        <v>2</v>
      </c>
      <c r="AP8">
        <v>2251</v>
      </c>
      <c r="AQ8">
        <v>4500</v>
      </c>
      <c r="AR8">
        <v>2250</v>
      </c>
      <c r="AT8">
        <v>2</v>
      </c>
      <c r="AU8">
        <v>1251</v>
      </c>
      <c r="AV8">
        <v>2500</v>
      </c>
      <c r="AW8">
        <v>1250</v>
      </c>
      <c r="AY8">
        <v>2</v>
      </c>
      <c r="AZ8">
        <v>1501</v>
      </c>
      <c r="BA8">
        <v>3000</v>
      </c>
      <c r="BB8">
        <v>1500</v>
      </c>
    </row>
    <row r="9" spans="1:54" x14ac:dyDescent="0.3">
      <c r="A9">
        <v>103</v>
      </c>
      <c r="B9" t="s">
        <v>125</v>
      </c>
      <c r="C9">
        <v>3</v>
      </c>
      <c r="D9">
        <v>3001</v>
      </c>
      <c r="E9">
        <v>6000</v>
      </c>
      <c r="F9">
        <f t="shared" ref="F9:F31" si="0">+E9-E8</f>
        <v>3000</v>
      </c>
      <c r="H9" t="s">
        <v>127</v>
      </c>
      <c r="I9">
        <v>300</v>
      </c>
      <c r="K9">
        <v>3</v>
      </c>
      <c r="L9">
        <v>3001</v>
      </c>
      <c r="M9">
        <v>6000</v>
      </c>
      <c r="N9">
        <f t="shared" ref="N9:N31" si="1">+M9-M8</f>
        <v>3000</v>
      </c>
      <c r="P9">
        <v>3</v>
      </c>
      <c r="Q9">
        <v>4001</v>
      </c>
      <c r="R9">
        <v>7500</v>
      </c>
      <c r="S9">
        <v>3500</v>
      </c>
      <c r="U9">
        <v>3</v>
      </c>
      <c r="V9">
        <v>4001</v>
      </c>
      <c r="W9">
        <v>8000</v>
      </c>
      <c r="X9">
        <v>4000</v>
      </c>
      <c r="Z9">
        <v>3</v>
      </c>
      <c r="AA9">
        <v>5501</v>
      </c>
      <c r="AB9">
        <v>12000</v>
      </c>
      <c r="AC9">
        <v>6500</v>
      </c>
      <c r="AE9">
        <v>3</v>
      </c>
      <c r="AF9">
        <v>4501</v>
      </c>
      <c r="AG9">
        <v>10000</v>
      </c>
      <c r="AH9">
        <v>5500</v>
      </c>
      <c r="AJ9">
        <v>3</v>
      </c>
      <c r="AK9">
        <v>5001</v>
      </c>
      <c r="AL9">
        <v>10000</v>
      </c>
      <c r="AM9">
        <v>5000</v>
      </c>
      <c r="AO9">
        <v>3</v>
      </c>
      <c r="AP9">
        <v>4501</v>
      </c>
      <c r="AQ9">
        <v>9000</v>
      </c>
      <c r="AR9">
        <v>4500</v>
      </c>
      <c r="AT9">
        <v>3</v>
      </c>
      <c r="AU9">
        <v>2501</v>
      </c>
      <c r="AV9">
        <v>5000</v>
      </c>
      <c r="AW9">
        <v>2500</v>
      </c>
      <c r="AY9">
        <v>3</v>
      </c>
      <c r="AZ9">
        <v>3001</v>
      </c>
      <c r="BA9">
        <v>6000</v>
      </c>
      <c r="BB9">
        <v>3000</v>
      </c>
    </row>
    <row r="10" spans="1:54" x14ac:dyDescent="0.3">
      <c r="A10">
        <v>104</v>
      </c>
      <c r="B10" t="s">
        <v>125</v>
      </c>
      <c r="C10">
        <v>4</v>
      </c>
      <c r="D10">
        <v>6001</v>
      </c>
      <c r="E10">
        <v>13000</v>
      </c>
      <c r="F10">
        <f t="shared" si="0"/>
        <v>7000</v>
      </c>
      <c r="H10" t="s">
        <v>128</v>
      </c>
      <c r="I10">
        <v>400</v>
      </c>
      <c r="K10">
        <v>4</v>
      </c>
      <c r="L10">
        <v>6001</v>
      </c>
      <c r="M10">
        <v>13000</v>
      </c>
      <c r="N10">
        <f t="shared" si="1"/>
        <v>7000</v>
      </c>
      <c r="P10">
        <v>4</v>
      </c>
      <c r="Q10">
        <v>7501</v>
      </c>
      <c r="R10">
        <v>12500</v>
      </c>
      <c r="S10">
        <v>5000</v>
      </c>
      <c r="U10">
        <v>4</v>
      </c>
      <c r="V10">
        <v>8001</v>
      </c>
      <c r="W10">
        <v>18000</v>
      </c>
      <c r="X10">
        <v>10000</v>
      </c>
      <c r="Z10">
        <v>4</v>
      </c>
      <c r="AA10">
        <v>12001</v>
      </c>
      <c r="AB10">
        <v>24000</v>
      </c>
      <c r="AC10">
        <v>12000</v>
      </c>
      <c r="AE10">
        <v>4</v>
      </c>
      <c r="AF10">
        <v>10001</v>
      </c>
      <c r="AG10">
        <v>20000</v>
      </c>
      <c r="AH10">
        <v>10000</v>
      </c>
      <c r="AJ10">
        <v>4</v>
      </c>
      <c r="AK10">
        <v>10001</v>
      </c>
      <c r="AL10">
        <v>22500</v>
      </c>
      <c r="AM10">
        <v>12500</v>
      </c>
      <c r="AO10">
        <v>4</v>
      </c>
      <c r="AP10">
        <v>9001</v>
      </c>
      <c r="AQ10">
        <v>18000</v>
      </c>
      <c r="AR10">
        <v>9000</v>
      </c>
      <c r="AT10">
        <v>4</v>
      </c>
      <c r="AU10">
        <v>5001</v>
      </c>
      <c r="AV10">
        <v>10000</v>
      </c>
      <c r="AW10">
        <v>5000</v>
      </c>
      <c r="AY10">
        <v>4</v>
      </c>
      <c r="AZ10">
        <v>6001</v>
      </c>
      <c r="BA10">
        <v>12000</v>
      </c>
      <c r="BB10">
        <v>6000</v>
      </c>
    </row>
    <row r="11" spans="1:54" x14ac:dyDescent="0.3">
      <c r="A11">
        <v>105</v>
      </c>
      <c r="B11" t="s">
        <v>125</v>
      </c>
      <c r="C11">
        <v>5</v>
      </c>
      <c r="D11">
        <v>13001</v>
      </c>
      <c r="E11">
        <v>27500</v>
      </c>
      <c r="F11">
        <f t="shared" si="0"/>
        <v>14500</v>
      </c>
      <c r="H11" t="s">
        <v>129</v>
      </c>
      <c r="I11">
        <v>500</v>
      </c>
      <c r="K11">
        <v>5</v>
      </c>
      <c r="L11">
        <v>13001</v>
      </c>
      <c r="M11">
        <v>27500</v>
      </c>
      <c r="N11">
        <f t="shared" si="1"/>
        <v>14500</v>
      </c>
      <c r="P11">
        <v>5</v>
      </c>
      <c r="Q11">
        <v>12501</v>
      </c>
      <c r="R11">
        <v>20000</v>
      </c>
      <c r="S11">
        <v>7500</v>
      </c>
      <c r="U11">
        <v>5</v>
      </c>
      <c r="V11">
        <v>18001</v>
      </c>
      <c r="W11">
        <v>35000</v>
      </c>
      <c r="X11">
        <v>17000</v>
      </c>
      <c r="Z11">
        <v>5</v>
      </c>
      <c r="AA11">
        <v>24001</v>
      </c>
      <c r="AB11">
        <v>45000</v>
      </c>
      <c r="AC11">
        <v>21000</v>
      </c>
      <c r="AE11">
        <v>5</v>
      </c>
      <c r="AF11">
        <v>20001</v>
      </c>
      <c r="AG11">
        <v>40000</v>
      </c>
      <c r="AH11">
        <v>20000</v>
      </c>
      <c r="AJ11">
        <v>5</v>
      </c>
      <c r="AK11">
        <v>22501</v>
      </c>
      <c r="AL11">
        <v>40000</v>
      </c>
      <c r="AM11">
        <v>17500</v>
      </c>
      <c r="AO11">
        <v>5</v>
      </c>
      <c r="AP11">
        <v>18001</v>
      </c>
      <c r="AQ11">
        <v>35000</v>
      </c>
      <c r="AR11">
        <v>17000</v>
      </c>
      <c r="AT11">
        <v>5</v>
      </c>
      <c r="AU11">
        <v>10001</v>
      </c>
      <c r="AV11">
        <v>20000</v>
      </c>
      <c r="AW11">
        <v>10000</v>
      </c>
      <c r="AY11">
        <v>5</v>
      </c>
      <c r="AZ11">
        <v>12001</v>
      </c>
      <c r="BA11">
        <v>25000</v>
      </c>
      <c r="BB11">
        <v>13000</v>
      </c>
    </row>
    <row r="12" spans="1:54" x14ac:dyDescent="0.3">
      <c r="A12">
        <v>106</v>
      </c>
      <c r="B12" t="s">
        <v>125</v>
      </c>
      <c r="C12">
        <v>6</v>
      </c>
      <c r="D12">
        <v>27501</v>
      </c>
      <c r="E12">
        <v>55000</v>
      </c>
      <c r="F12">
        <f t="shared" si="0"/>
        <v>27500</v>
      </c>
      <c r="H12" t="s">
        <v>130</v>
      </c>
      <c r="I12">
        <v>600</v>
      </c>
      <c r="K12">
        <v>6</v>
      </c>
      <c r="L12">
        <v>27501</v>
      </c>
      <c r="M12">
        <v>55000</v>
      </c>
      <c r="N12">
        <f t="shared" si="1"/>
        <v>27500</v>
      </c>
      <c r="P12">
        <v>6</v>
      </c>
      <c r="Q12">
        <v>20001</v>
      </c>
      <c r="R12">
        <v>35000</v>
      </c>
      <c r="S12">
        <v>15000</v>
      </c>
      <c r="U12">
        <v>6</v>
      </c>
      <c r="V12">
        <v>35001</v>
      </c>
      <c r="W12">
        <v>70000</v>
      </c>
      <c r="X12">
        <v>35000</v>
      </c>
      <c r="Z12">
        <v>6</v>
      </c>
      <c r="AA12">
        <v>45001</v>
      </c>
      <c r="AB12">
        <v>95000</v>
      </c>
      <c r="AC12">
        <v>50000</v>
      </c>
      <c r="AE12">
        <v>6</v>
      </c>
      <c r="AF12">
        <v>40001</v>
      </c>
      <c r="AG12">
        <v>90000</v>
      </c>
      <c r="AH12">
        <v>50000</v>
      </c>
      <c r="AJ12">
        <v>6</v>
      </c>
      <c r="AK12">
        <v>40001</v>
      </c>
      <c r="AL12">
        <v>60000</v>
      </c>
      <c r="AM12">
        <v>20000</v>
      </c>
      <c r="AO12">
        <v>6</v>
      </c>
      <c r="AP12">
        <v>35001</v>
      </c>
      <c r="AQ12">
        <v>60000</v>
      </c>
      <c r="AR12">
        <v>25000</v>
      </c>
      <c r="AT12">
        <v>6</v>
      </c>
      <c r="AU12">
        <v>20001</v>
      </c>
      <c r="AV12">
        <v>42500</v>
      </c>
      <c r="AW12">
        <v>22500</v>
      </c>
      <c r="AY12">
        <v>6</v>
      </c>
      <c r="AZ12">
        <v>25001</v>
      </c>
      <c r="BA12">
        <v>50000</v>
      </c>
      <c r="BB12">
        <v>25000</v>
      </c>
    </row>
    <row r="13" spans="1:54" x14ac:dyDescent="0.3">
      <c r="A13">
        <v>107</v>
      </c>
      <c r="B13" t="s">
        <v>125</v>
      </c>
      <c r="C13">
        <v>7</v>
      </c>
      <c r="D13">
        <v>55001</v>
      </c>
      <c r="E13">
        <v>110000</v>
      </c>
      <c r="F13">
        <f t="shared" si="0"/>
        <v>55000</v>
      </c>
      <c r="H13" t="s">
        <v>570</v>
      </c>
      <c r="I13">
        <v>700</v>
      </c>
      <c r="K13">
        <v>7</v>
      </c>
      <c r="L13">
        <v>55001</v>
      </c>
      <c r="M13">
        <v>110000</v>
      </c>
      <c r="N13">
        <f t="shared" si="1"/>
        <v>55000</v>
      </c>
      <c r="P13">
        <v>7</v>
      </c>
      <c r="Q13">
        <v>35001</v>
      </c>
      <c r="R13">
        <v>60000</v>
      </c>
      <c r="S13">
        <v>25000</v>
      </c>
      <c r="U13">
        <v>7</v>
      </c>
      <c r="V13">
        <v>70001</v>
      </c>
      <c r="W13">
        <v>125000</v>
      </c>
      <c r="X13">
        <v>55000</v>
      </c>
      <c r="Z13">
        <v>7</v>
      </c>
      <c r="AA13">
        <v>95001</v>
      </c>
      <c r="AB13">
        <v>175000</v>
      </c>
      <c r="AC13">
        <v>80000</v>
      </c>
      <c r="AE13">
        <v>7</v>
      </c>
      <c r="AF13">
        <v>90001</v>
      </c>
      <c r="AG13">
        <v>150000</v>
      </c>
      <c r="AH13">
        <v>60000</v>
      </c>
      <c r="AJ13">
        <v>7</v>
      </c>
      <c r="AK13">
        <v>60001</v>
      </c>
      <c r="AL13">
        <v>90000</v>
      </c>
      <c r="AM13">
        <v>30000</v>
      </c>
      <c r="AO13">
        <v>7</v>
      </c>
      <c r="AP13">
        <v>60001</v>
      </c>
      <c r="AQ13">
        <v>95000</v>
      </c>
      <c r="AR13">
        <v>35000</v>
      </c>
      <c r="AT13">
        <v>7</v>
      </c>
      <c r="AU13">
        <v>42501</v>
      </c>
      <c r="AV13">
        <v>70000</v>
      </c>
      <c r="AW13">
        <v>27500</v>
      </c>
      <c r="AY13">
        <v>7</v>
      </c>
      <c r="AZ13">
        <v>50001</v>
      </c>
      <c r="BA13">
        <v>100000</v>
      </c>
      <c r="BB13">
        <v>50000</v>
      </c>
    </row>
    <row r="14" spans="1:54" x14ac:dyDescent="0.3">
      <c r="A14">
        <v>108</v>
      </c>
      <c r="B14" t="s">
        <v>125</v>
      </c>
      <c r="C14">
        <v>8</v>
      </c>
      <c r="D14">
        <v>110001</v>
      </c>
      <c r="E14">
        <v>225000</v>
      </c>
      <c r="F14">
        <f t="shared" si="0"/>
        <v>115000</v>
      </c>
      <c r="H14" t="s">
        <v>132</v>
      </c>
      <c r="I14">
        <v>800</v>
      </c>
      <c r="K14">
        <v>8</v>
      </c>
      <c r="L14">
        <v>110001</v>
      </c>
      <c r="M14">
        <v>225000</v>
      </c>
      <c r="N14">
        <f t="shared" si="1"/>
        <v>115000</v>
      </c>
      <c r="P14">
        <v>8</v>
      </c>
      <c r="Q14">
        <v>60001</v>
      </c>
      <c r="R14">
        <v>90000</v>
      </c>
      <c r="S14">
        <v>30000</v>
      </c>
      <c r="U14">
        <v>8</v>
      </c>
      <c r="V14">
        <v>125001</v>
      </c>
      <c r="W14">
        <v>250000</v>
      </c>
      <c r="X14">
        <v>125000</v>
      </c>
      <c r="Z14">
        <v>8</v>
      </c>
      <c r="AA14">
        <v>175001</v>
      </c>
      <c r="AB14">
        <v>350000</v>
      </c>
      <c r="AC14">
        <v>175000</v>
      </c>
      <c r="AE14">
        <v>8</v>
      </c>
      <c r="AF14">
        <v>150001</v>
      </c>
      <c r="AG14">
        <v>225000</v>
      </c>
      <c r="AH14">
        <v>75000</v>
      </c>
      <c r="AJ14">
        <v>8</v>
      </c>
      <c r="AK14">
        <v>90001</v>
      </c>
      <c r="AL14">
        <v>135000</v>
      </c>
      <c r="AM14">
        <v>45000</v>
      </c>
      <c r="AO14">
        <v>8</v>
      </c>
      <c r="AP14">
        <v>95001</v>
      </c>
      <c r="AQ14">
        <v>145000</v>
      </c>
      <c r="AR14">
        <v>50000</v>
      </c>
      <c r="AT14">
        <v>8</v>
      </c>
      <c r="AU14">
        <v>70001</v>
      </c>
      <c r="AV14">
        <v>110000</v>
      </c>
      <c r="AW14">
        <v>40000</v>
      </c>
      <c r="AY14">
        <v>8</v>
      </c>
      <c r="AZ14">
        <v>100001</v>
      </c>
      <c r="BA14">
        <v>200000</v>
      </c>
      <c r="BB14">
        <v>100000</v>
      </c>
    </row>
    <row r="15" spans="1:54" x14ac:dyDescent="0.3">
      <c r="A15">
        <v>109</v>
      </c>
      <c r="B15" t="s">
        <v>125</v>
      </c>
      <c r="C15">
        <v>9</v>
      </c>
      <c r="D15">
        <v>225001</v>
      </c>
      <c r="E15">
        <v>450000</v>
      </c>
      <c r="F15">
        <f t="shared" si="0"/>
        <v>225000</v>
      </c>
      <c r="H15" t="s">
        <v>133</v>
      </c>
      <c r="I15">
        <v>900</v>
      </c>
      <c r="K15">
        <v>9</v>
      </c>
      <c r="L15">
        <v>225001</v>
      </c>
      <c r="M15">
        <v>450000</v>
      </c>
      <c r="N15">
        <f t="shared" si="1"/>
        <v>225000</v>
      </c>
      <c r="P15">
        <v>9</v>
      </c>
      <c r="Q15">
        <v>90001</v>
      </c>
      <c r="R15">
        <v>125000</v>
      </c>
      <c r="S15">
        <v>35000</v>
      </c>
      <c r="U15">
        <v>9</v>
      </c>
      <c r="V15">
        <v>250001</v>
      </c>
      <c r="W15">
        <v>500000</v>
      </c>
      <c r="X15">
        <v>250000</v>
      </c>
      <c r="Z15">
        <v>9</v>
      </c>
      <c r="AA15">
        <v>350001</v>
      </c>
      <c r="AB15">
        <v>700000</v>
      </c>
      <c r="AC15">
        <v>350000</v>
      </c>
      <c r="AE15">
        <v>9</v>
      </c>
      <c r="AF15">
        <v>225001</v>
      </c>
      <c r="AG15">
        <v>325000</v>
      </c>
      <c r="AH15">
        <v>100000</v>
      </c>
      <c r="AJ15">
        <v>9</v>
      </c>
      <c r="AK15">
        <v>135001</v>
      </c>
      <c r="AL15">
        <v>250000</v>
      </c>
      <c r="AM15">
        <v>115000</v>
      </c>
      <c r="AO15">
        <v>9</v>
      </c>
      <c r="AP15">
        <v>145001</v>
      </c>
      <c r="AQ15">
        <v>220000</v>
      </c>
      <c r="AR15">
        <v>75000</v>
      </c>
      <c r="AT15">
        <v>9</v>
      </c>
      <c r="AU15">
        <v>110001</v>
      </c>
      <c r="AV15">
        <v>160000</v>
      </c>
      <c r="AW15">
        <v>50000</v>
      </c>
      <c r="AY15">
        <v>9</v>
      </c>
      <c r="AZ15">
        <v>200001</v>
      </c>
      <c r="BA15">
        <v>300000</v>
      </c>
      <c r="BB15">
        <v>100000</v>
      </c>
    </row>
    <row r="16" spans="1:54" x14ac:dyDescent="0.3">
      <c r="A16">
        <v>110</v>
      </c>
      <c r="B16" t="s">
        <v>125</v>
      </c>
      <c r="C16">
        <v>10</v>
      </c>
      <c r="D16">
        <v>450001</v>
      </c>
      <c r="E16">
        <v>675000</v>
      </c>
      <c r="F16">
        <f t="shared" si="0"/>
        <v>225000</v>
      </c>
      <c r="K16">
        <v>10</v>
      </c>
      <c r="L16">
        <v>450001</v>
      </c>
      <c r="M16">
        <v>675000</v>
      </c>
      <c r="N16">
        <f t="shared" si="1"/>
        <v>225000</v>
      </c>
      <c r="P16">
        <v>10</v>
      </c>
      <c r="Q16">
        <v>125001</v>
      </c>
      <c r="R16">
        <v>200000</v>
      </c>
      <c r="S16">
        <v>75000</v>
      </c>
      <c r="U16">
        <v>10</v>
      </c>
      <c r="V16">
        <v>500001</v>
      </c>
      <c r="W16">
        <v>750000</v>
      </c>
      <c r="X16">
        <v>250000</v>
      </c>
      <c r="Z16">
        <v>10</v>
      </c>
      <c r="AA16">
        <v>700001</v>
      </c>
      <c r="AB16">
        <v>1050000</v>
      </c>
      <c r="AC16">
        <v>350000</v>
      </c>
      <c r="AE16">
        <v>10</v>
      </c>
      <c r="AF16">
        <v>325001</v>
      </c>
      <c r="AG16">
        <v>650000</v>
      </c>
      <c r="AH16">
        <v>325000</v>
      </c>
      <c r="AJ16">
        <v>10</v>
      </c>
      <c r="AK16">
        <v>250001</v>
      </c>
      <c r="AL16">
        <v>375000</v>
      </c>
      <c r="AM16">
        <v>125000</v>
      </c>
      <c r="AO16">
        <v>10</v>
      </c>
      <c r="AP16">
        <v>220001</v>
      </c>
      <c r="AQ16">
        <v>440000</v>
      </c>
      <c r="AR16">
        <v>220000</v>
      </c>
      <c r="AT16">
        <v>10</v>
      </c>
      <c r="AU16">
        <v>160001</v>
      </c>
      <c r="AV16">
        <v>220000</v>
      </c>
      <c r="AW16">
        <v>60000</v>
      </c>
      <c r="AY16">
        <v>10</v>
      </c>
      <c r="AZ16">
        <v>300001</v>
      </c>
      <c r="BA16">
        <v>425000</v>
      </c>
      <c r="BB16">
        <v>125000</v>
      </c>
    </row>
    <row r="17" spans="1:54" x14ac:dyDescent="0.3">
      <c r="A17">
        <v>111</v>
      </c>
      <c r="B17" t="s">
        <v>125</v>
      </c>
      <c r="C17">
        <v>11</v>
      </c>
      <c r="D17">
        <v>675001</v>
      </c>
      <c r="E17">
        <v>900000</v>
      </c>
      <c r="F17">
        <f t="shared" si="0"/>
        <v>225000</v>
      </c>
      <c r="K17">
        <v>11</v>
      </c>
      <c r="L17">
        <v>675001</v>
      </c>
      <c r="M17">
        <v>900000</v>
      </c>
      <c r="N17">
        <f t="shared" si="1"/>
        <v>225000</v>
      </c>
      <c r="P17">
        <v>11</v>
      </c>
      <c r="Q17">
        <v>200001</v>
      </c>
      <c r="R17">
        <v>300000</v>
      </c>
      <c r="S17">
        <v>100000</v>
      </c>
      <c r="U17">
        <v>11</v>
      </c>
      <c r="V17">
        <v>750001</v>
      </c>
      <c r="W17">
        <v>1000000</v>
      </c>
      <c r="X17">
        <v>250000</v>
      </c>
      <c r="Z17">
        <v>11</v>
      </c>
      <c r="AA17">
        <v>1050001</v>
      </c>
      <c r="AB17">
        <v>1400000</v>
      </c>
      <c r="AC17">
        <v>350000</v>
      </c>
      <c r="AE17">
        <v>11</v>
      </c>
      <c r="AF17">
        <v>650001</v>
      </c>
      <c r="AG17">
        <v>975000</v>
      </c>
      <c r="AH17">
        <v>325000</v>
      </c>
      <c r="AJ17">
        <v>11</v>
      </c>
      <c r="AK17">
        <v>375001</v>
      </c>
      <c r="AL17">
        <v>750000</v>
      </c>
      <c r="AM17">
        <v>375000</v>
      </c>
      <c r="AO17">
        <v>11</v>
      </c>
      <c r="AP17">
        <v>440001</v>
      </c>
      <c r="AQ17">
        <v>660000</v>
      </c>
      <c r="AR17">
        <v>220000</v>
      </c>
      <c r="AT17">
        <v>11</v>
      </c>
      <c r="AU17">
        <v>220001</v>
      </c>
      <c r="AV17">
        <v>440000</v>
      </c>
      <c r="AW17">
        <v>220000</v>
      </c>
      <c r="AY17">
        <v>11</v>
      </c>
      <c r="AZ17">
        <v>425001</v>
      </c>
      <c r="BA17">
        <v>575000</v>
      </c>
      <c r="BB17">
        <v>150000</v>
      </c>
    </row>
    <row r="18" spans="1:54" x14ac:dyDescent="0.3">
      <c r="A18">
        <v>112</v>
      </c>
      <c r="B18" t="s">
        <v>125</v>
      </c>
      <c r="C18">
        <v>12</v>
      </c>
      <c r="D18">
        <v>900001</v>
      </c>
      <c r="E18">
        <v>1125000</v>
      </c>
      <c r="F18">
        <f t="shared" si="0"/>
        <v>225000</v>
      </c>
      <c r="K18">
        <v>12</v>
      </c>
      <c r="L18">
        <v>900001</v>
      </c>
      <c r="M18">
        <v>1125000</v>
      </c>
      <c r="N18">
        <f t="shared" si="1"/>
        <v>225000</v>
      </c>
      <c r="P18">
        <v>12</v>
      </c>
      <c r="Q18">
        <v>300001</v>
      </c>
      <c r="R18">
        <v>750000</v>
      </c>
      <c r="S18">
        <v>450000</v>
      </c>
      <c r="U18">
        <v>12</v>
      </c>
      <c r="V18">
        <v>1000001</v>
      </c>
      <c r="W18">
        <v>1250000</v>
      </c>
      <c r="X18">
        <v>250000</v>
      </c>
      <c r="Z18">
        <v>12</v>
      </c>
      <c r="AA18">
        <v>1400001</v>
      </c>
      <c r="AB18">
        <v>1750000</v>
      </c>
      <c r="AC18">
        <v>350000</v>
      </c>
      <c r="AE18">
        <v>12</v>
      </c>
      <c r="AF18">
        <v>975001</v>
      </c>
      <c r="AG18">
        <v>1300000</v>
      </c>
      <c r="AH18">
        <v>325000</v>
      </c>
      <c r="AJ18">
        <v>12</v>
      </c>
      <c r="AK18">
        <v>750001</v>
      </c>
      <c r="AL18">
        <v>1125000</v>
      </c>
      <c r="AM18">
        <v>375000</v>
      </c>
      <c r="AO18">
        <v>12</v>
      </c>
      <c r="AP18">
        <v>660001</v>
      </c>
      <c r="AQ18">
        <v>880000</v>
      </c>
      <c r="AR18">
        <v>220000</v>
      </c>
      <c r="AT18">
        <v>12</v>
      </c>
      <c r="AU18">
        <v>440001</v>
      </c>
      <c r="AV18">
        <v>660000</v>
      </c>
      <c r="AW18">
        <v>220000</v>
      </c>
      <c r="AY18">
        <v>12</v>
      </c>
      <c r="AZ18">
        <v>575001</v>
      </c>
      <c r="BA18">
        <v>750000</v>
      </c>
      <c r="BB18">
        <v>175000</v>
      </c>
    </row>
    <row r="19" spans="1:54" x14ac:dyDescent="0.3">
      <c r="A19">
        <v>113</v>
      </c>
      <c r="B19" t="s">
        <v>125</v>
      </c>
      <c r="C19">
        <v>13</v>
      </c>
      <c r="D19">
        <v>1125001</v>
      </c>
      <c r="E19">
        <v>1350000</v>
      </c>
      <c r="F19">
        <f t="shared" si="0"/>
        <v>225000</v>
      </c>
      <c r="K19">
        <v>13</v>
      </c>
      <c r="L19">
        <v>1125001</v>
      </c>
      <c r="M19">
        <v>1350000</v>
      </c>
      <c r="N19">
        <f t="shared" si="1"/>
        <v>225000</v>
      </c>
      <c r="P19">
        <v>13</v>
      </c>
      <c r="Q19">
        <v>750001</v>
      </c>
      <c r="R19">
        <v>1500000</v>
      </c>
      <c r="S19">
        <v>750000</v>
      </c>
      <c r="U19">
        <v>13</v>
      </c>
      <c r="V19">
        <v>1250001</v>
      </c>
      <c r="W19">
        <v>1500000</v>
      </c>
      <c r="X19">
        <v>250000</v>
      </c>
      <c r="Z19">
        <v>13</v>
      </c>
      <c r="AA19">
        <v>1750001</v>
      </c>
      <c r="AB19">
        <v>2100000</v>
      </c>
      <c r="AC19">
        <v>350000</v>
      </c>
      <c r="AE19">
        <v>13</v>
      </c>
      <c r="AF19">
        <v>1300001</v>
      </c>
      <c r="AG19">
        <v>1625000</v>
      </c>
      <c r="AH19">
        <v>325000</v>
      </c>
      <c r="AJ19">
        <v>13</v>
      </c>
      <c r="AK19">
        <v>1125001</v>
      </c>
      <c r="AL19">
        <v>1500000</v>
      </c>
      <c r="AM19">
        <v>375000</v>
      </c>
      <c r="AO19">
        <v>13</v>
      </c>
      <c r="AP19">
        <v>880001</v>
      </c>
      <c r="AQ19">
        <v>1100000</v>
      </c>
      <c r="AR19">
        <v>220000</v>
      </c>
      <c r="AT19">
        <v>13</v>
      </c>
      <c r="AU19">
        <v>660001</v>
      </c>
      <c r="AV19">
        <v>880000</v>
      </c>
      <c r="AW19">
        <v>220000</v>
      </c>
      <c r="AY19">
        <v>13</v>
      </c>
      <c r="AZ19">
        <v>750001</v>
      </c>
      <c r="BA19">
        <v>1000000</v>
      </c>
      <c r="BB19">
        <v>250000</v>
      </c>
    </row>
    <row r="20" spans="1:54" x14ac:dyDescent="0.3">
      <c r="A20">
        <v>114</v>
      </c>
      <c r="B20" t="s">
        <v>125</v>
      </c>
      <c r="C20">
        <v>14</v>
      </c>
      <c r="D20">
        <v>1350001</v>
      </c>
      <c r="E20">
        <v>1575000</v>
      </c>
      <c r="F20">
        <f t="shared" si="0"/>
        <v>225000</v>
      </c>
      <c r="K20">
        <v>14</v>
      </c>
      <c r="L20">
        <v>1350001</v>
      </c>
      <c r="M20">
        <v>1575000</v>
      </c>
      <c r="N20">
        <f t="shared" si="1"/>
        <v>225000</v>
      </c>
      <c r="P20">
        <v>14</v>
      </c>
      <c r="Q20">
        <v>1500000</v>
      </c>
      <c r="R20">
        <v>1500000</v>
      </c>
      <c r="S20">
        <v>0</v>
      </c>
      <c r="U20">
        <v>14</v>
      </c>
      <c r="V20">
        <v>1500001</v>
      </c>
      <c r="W20">
        <v>1750000</v>
      </c>
      <c r="X20">
        <v>250000</v>
      </c>
      <c r="Z20">
        <v>14</v>
      </c>
      <c r="AA20">
        <v>2100001</v>
      </c>
      <c r="AB20">
        <v>2450000</v>
      </c>
      <c r="AC20">
        <v>350000</v>
      </c>
      <c r="AE20">
        <v>14</v>
      </c>
      <c r="AF20">
        <v>1625001</v>
      </c>
      <c r="AG20">
        <v>1950000</v>
      </c>
      <c r="AH20">
        <v>325000</v>
      </c>
      <c r="AJ20">
        <v>14</v>
      </c>
      <c r="AK20">
        <v>1500001</v>
      </c>
      <c r="AL20">
        <v>1875000</v>
      </c>
      <c r="AM20">
        <v>375000</v>
      </c>
      <c r="AO20">
        <v>14</v>
      </c>
      <c r="AP20">
        <v>1100001</v>
      </c>
      <c r="AQ20">
        <v>1320000</v>
      </c>
      <c r="AR20">
        <v>220000</v>
      </c>
      <c r="AT20">
        <v>14</v>
      </c>
      <c r="AU20">
        <v>880001</v>
      </c>
      <c r="AV20">
        <v>1100000</v>
      </c>
      <c r="AW20">
        <v>220000</v>
      </c>
      <c r="AY20">
        <v>14</v>
      </c>
      <c r="AZ20">
        <v>1000001</v>
      </c>
      <c r="BA20">
        <v>1500000</v>
      </c>
      <c r="BB20">
        <v>500000</v>
      </c>
    </row>
    <row r="21" spans="1:54" x14ac:dyDescent="0.3">
      <c r="A21">
        <v>115</v>
      </c>
      <c r="B21" t="s">
        <v>125</v>
      </c>
      <c r="C21">
        <v>15</v>
      </c>
      <c r="D21">
        <v>1575001</v>
      </c>
      <c r="E21">
        <v>1800000</v>
      </c>
      <c r="F21">
        <f t="shared" si="0"/>
        <v>225000</v>
      </c>
      <c r="K21">
        <v>15</v>
      </c>
      <c r="L21">
        <v>1575001</v>
      </c>
      <c r="M21">
        <v>1800000</v>
      </c>
      <c r="N21">
        <f t="shared" si="1"/>
        <v>225000</v>
      </c>
      <c r="P21">
        <v>15</v>
      </c>
      <c r="Q21">
        <v>1500000</v>
      </c>
      <c r="R21">
        <v>1500000</v>
      </c>
      <c r="S21">
        <v>0</v>
      </c>
      <c r="U21">
        <v>15</v>
      </c>
      <c r="V21">
        <v>1750001</v>
      </c>
      <c r="W21">
        <v>2000000</v>
      </c>
      <c r="X21">
        <v>250000</v>
      </c>
      <c r="Z21">
        <v>15</v>
      </c>
      <c r="AA21">
        <v>2450001</v>
      </c>
      <c r="AB21">
        <v>2800000</v>
      </c>
      <c r="AC21">
        <v>350000</v>
      </c>
      <c r="AE21">
        <v>15</v>
      </c>
      <c r="AF21">
        <v>1950001</v>
      </c>
      <c r="AG21">
        <v>2275000</v>
      </c>
      <c r="AH21">
        <v>325000</v>
      </c>
      <c r="AJ21">
        <v>15</v>
      </c>
      <c r="AK21">
        <v>1875001</v>
      </c>
      <c r="AL21">
        <v>2250000</v>
      </c>
      <c r="AM21">
        <v>375000</v>
      </c>
      <c r="AO21">
        <v>15</v>
      </c>
      <c r="AP21">
        <v>1320001</v>
      </c>
      <c r="AQ21">
        <v>1540000</v>
      </c>
      <c r="AR21">
        <v>220000</v>
      </c>
      <c r="AT21">
        <v>15</v>
      </c>
      <c r="AU21">
        <v>1100001</v>
      </c>
      <c r="AV21">
        <v>1320000</v>
      </c>
      <c r="AW21">
        <v>220000</v>
      </c>
      <c r="AY21">
        <v>15</v>
      </c>
      <c r="AZ21">
        <v>1500000</v>
      </c>
      <c r="BA21">
        <v>1500000</v>
      </c>
      <c r="BB21">
        <v>0</v>
      </c>
    </row>
    <row r="22" spans="1:54" x14ac:dyDescent="0.3">
      <c r="A22">
        <v>116</v>
      </c>
      <c r="B22" t="s">
        <v>125</v>
      </c>
      <c r="C22">
        <v>16</v>
      </c>
      <c r="D22">
        <v>1800001</v>
      </c>
      <c r="E22">
        <v>2025000</v>
      </c>
      <c r="F22">
        <f t="shared" si="0"/>
        <v>225000</v>
      </c>
      <c r="K22">
        <v>16</v>
      </c>
      <c r="L22">
        <v>1800001</v>
      </c>
      <c r="M22">
        <v>2025000</v>
      </c>
      <c r="N22">
        <f t="shared" si="1"/>
        <v>225000</v>
      </c>
      <c r="P22">
        <v>16</v>
      </c>
      <c r="Q22">
        <v>1500000</v>
      </c>
      <c r="R22">
        <v>1500000</v>
      </c>
      <c r="S22">
        <v>0</v>
      </c>
      <c r="U22">
        <v>16</v>
      </c>
      <c r="V22">
        <v>2000001</v>
      </c>
      <c r="W22">
        <v>2250000</v>
      </c>
      <c r="X22">
        <v>250000</v>
      </c>
      <c r="Z22">
        <v>16</v>
      </c>
      <c r="AA22">
        <v>2800001</v>
      </c>
      <c r="AB22">
        <v>3150000</v>
      </c>
      <c r="AC22">
        <v>350000</v>
      </c>
      <c r="AE22">
        <v>16</v>
      </c>
      <c r="AF22">
        <v>2275001</v>
      </c>
      <c r="AG22">
        <v>2600000</v>
      </c>
      <c r="AH22">
        <v>325000</v>
      </c>
      <c r="AJ22">
        <v>16</v>
      </c>
      <c r="AK22">
        <v>2250001</v>
      </c>
      <c r="AL22">
        <v>2625000</v>
      </c>
      <c r="AM22">
        <v>375000</v>
      </c>
      <c r="AO22">
        <v>16</v>
      </c>
      <c r="AP22">
        <v>1540001</v>
      </c>
      <c r="AQ22">
        <v>1760000</v>
      </c>
      <c r="AR22">
        <v>220000</v>
      </c>
      <c r="AT22">
        <v>16</v>
      </c>
      <c r="AU22">
        <v>1320001</v>
      </c>
      <c r="AV22">
        <v>1540000</v>
      </c>
      <c r="AW22">
        <v>220000</v>
      </c>
      <c r="AY22">
        <v>16</v>
      </c>
      <c r="AZ22">
        <v>1500000</v>
      </c>
      <c r="BA22">
        <v>1500000</v>
      </c>
      <c r="BB22">
        <v>0</v>
      </c>
    </row>
    <row r="23" spans="1:54" x14ac:dyDescent="0.3">
      <c r="A23">
        <v>117</v>
      </c>
      <c r="B23" t="s">
        <v>125</v>
      </c>
      <c r="C23">
        <v>17</v>
      </c>
      <c r="D23">
        <v>2025001</v>
      </c>
      <c r="E23">
        <v>2250000</v>
      </c>
      <c r="F23">
        <f t="shared" si="0"/>
        <v>225000</v>
      </c>
      <c r="K23">
        <v>17</v>
      </c>
      <c r="L23">
        <v>2025001</v>
      </c>
      <c r="M23">
        <v>2250000</v>
      </c>
      <c r="N23">
        <f t="shared" si="1"/>
        <v>225000</v>
      </c>
      <c r="P23">
        <v>17</v>
      </c>
      <c r="Q23">
        <v>1500000</v>
      </c>
      <c r="R23">
        <v>1500000</v>
      </c>
      <c r="S23">
        <v>0</v>
      </c>
      <c r="U23">
        <v>17</v>
      </c>
      <c r="V23">
        <v>2250001</v>
      </c>
      <c r="W23">
        <v>2500000</v>
      </c>
      <c r="X23">
        <v>250000</v>
      </c>
      <c r="Z23">
        <v>17</v>
      </c>
      <c r="AA23">
        <v>3150001</v>
      </c>
      <c r="AB23">
        <v>3500000</v>
      </c>
      <c r="AC23">
        <v>350000</v>
      </c>
      <c r="AE23">
        <v>17</v>
      </c>
      <c r="AF23">
        <v>2600001</v>
      </c>
      <c r="AG23">
        <v>2925000</v>
      </c>
      <c r="AH23">
        <v>325000</v>
      </c>
      <c r="AJ23">
        <v>17</v>
      </c>
      <c r="AK23">
        <v>2625001</v>
      </c>
      <c r="AL23">
        <v>3000000</v>
      </c>
      <c r="AM23">
        <v>375000</v>
      </c>
      <c r="AO23">
        <v>17</v>
      </c>
      <c r="AP23">
        <v>1760001</v>
      </c>
      <c r="AQ23">
        <v>1980000</v>
      </c>
      <c r="AR23">
        <v>220000</v>
      </c>
      <c r="AT23">
        <v>17</v>
      </c>
      <c r="AU23">
        <v>1540001</v>
      </c>
      <c r="AV23">
        <v>1760000</v>
      </c>
      <c r="AW23">
        <v>220000</v>
      </c>
      <c r="AY23">
        <v>17</v>
      </c>
      <c r="AZ23">
        <v>1500000</v>
      </c>
      <c r="BA23">
        <v>1500000</v>
      </c>
      <c r="BB23">
        <v>0</v>
      </c>
    </row>
    <row r="24" spans="1:54" x14ac:dyDescent="0.3">
      <c r="A24">
        <v>118</v>
      </c>
      <c r="B24" t="s">
        <v>125</v>
      </c>
      <c r="C24">
        <v>18</v>
      </c>
      <c r="D24">
        <v>2250001</v>
      </c>
      <c r="E24">
        <v>2475000</v>
      </c>
      <c r="F24">
        <f t="shared" si="0"/>
        <v>225000</v>
      </c>
      <c r="K24">
        <v>18</v>
      </c>
      <c r="L24">
        <v>2250001</v>
      </c>
      <c r="M24">
        <v>2475000</v>
      </c>
      <c r="N24">
        <f t="shared" si="1"/>
        <v>225000</v>
      </c>
      <c r="P24">
        <v>18</v>
      </c>
      <c r="Q24">
        <v>1500000</v>
      </c>
      <c r="R24">
        <v>1500000</v>
      </c>
      <c r="S24">
        <v>0</v>
      </c>
      <c r="U24">
        <v>18</v>
      </c>
      <c r="V24">
        <v>2500001</v>
      </c>
      <c r="W24">
        <v>2750000</v>
      </c>
      <c r="X24">
        <v>250000</v>
      </c>
      <c r="Z24">
        <v>18</v>
      </c>
      <c r="AA24">
        <v>3500001</v>
      </c>
      <c r="AB24">
        <v>3850000</v>
      </c>
      <c r="AC24">
        <v>350000</v>
      </c>
      <c r="AE24">
        <v>18</v>
      </c>
      <c r="AF24">
        <v>2925001</v>
      </c>
      <c r="AG24">
        <v>3250000</v>
      </c>
      <c r="AH24">
        <v>325000</v>
      </c>
      <c r="AJ24">
        <v>18</v>
      </c>
      <c r="AK24">
        <v>3000001</v>
      </c>
      <c r="AL24">
        <v>3375000</v>
      </c>
      <c r="AM24">
        <v>375000</v>
      </c>
      <c r="AO24">
        <v>18</v>
      </c>
      <c r="AP24">
        <v>1980001</v>
      </c>
      <c r="AQ24">
        <v>2200000</v>
      </c>
      <c r="AR24">
        <v>220000</v>
      </c>
      <c r="AT24">
        <v>18</v>
      </c>
      <c r="AU24">
        <v>1760001</v>
      </c>
      <c r="AV24">
        <v>1980000</v>
      </c>
      <c r="AW24">
        <v>220000</v>
      </c>
      <c r="AY24">
        <v>18</v>
      </c>
      <c r="AZ24">
        <v>1500000</v>
      </c>
      <c r="BA24">
        <v>1500000</v>
      </c>
      <c r="BB24">
        <v>0</v>
      </c>
    </row>
    <row r="25" spans="1:54" x14ac:dyDescent="0.3">
      <c r="A25">
        <v>119</v>
      </c>
      <c r="B25" t="s">
        <v>125</v>
      </c>
      <c r="C25">
        <v>19</v>
      </c>
      <c r="D25">
        <v>2475001</v>
      </c>
      <c r="E25">
        <v>2700000</v>
      </c>
      <c r="F25">
        <f t="shared" si="0"/>
        <v>225000</v>
      </c>
      <c r="K25">
        <v>19</v>
      </c>
      <c r="L25">
        <v>2475001</v>
      </c>
      <c r="M25">
        <v>2700000</v>
      </c>
      <c r="N25">
        <f t="shared" si="1"/>
        <v>225000</v>
      </c>
      <c r="P25">
        <v>19</v>
      </c>
      <c r="Q25">
        <v>1500000</v>
      </c>
      <c r="R25">
        <v>1500000</v>
      </c>
      <c r="S25">
        <v>0</v>
      </c>
      <c r="U25">
        <v>19</v>
      </c>
      <c r="V25">
        <v>2750001</v>
      </c>
      <c r="W25">
        <v>3000000</v>
      </c>
      <c r="X25">
        <v>250000</v>
      </c>
      <c r="Z25">
        <v>19</v>
      </c>
      <c r="AA25">
        <v>3850001</v>
      </c>
      <c r="AB25">
        <v>4200000</v>
      </c>
      <c r="AC25">
        <v>350000</v>
      </c>
      <c r="AE25">
        <v>19</v>
      </c>
      <c r="AF25">
        <v>3250001</v>
      </c>
      <c r="AG25">
        <v>3575000</v>
      </c>
      <c r="AH25">
        <v>325000</v>
      </c>
      <c r="AJ25">
        <v>19</v>
      </c>
      <c r="AK25">
        <v>3375001</v>
      </c>
      <c r="AL25">
        <v>3750000</v>
      </c>
      <c r="AM25">
        <v>375000</v>
      </c>
      <c r="AO25">
        <v>19</v>
      </c>
      <c r="AP25">
        <v>2200001</v>
      </c>
      <c r="AQ25">
        <v>2420000</v>
      </c>
      <c r="AR25">
        <v>220000</v>
      </c>
      <c r="AT25">
        <v>19</v>
      </c>
      <c r="AU25">
        <v>1980001</v>
      </c>
      <c r="AV25">
        <v>2200000</v>
      </c>
      <c r="AW25">
        <v>220000</v>
      </c>
      <c r="AY25">
        <v>19</v>
      </c>
      <c r="AZ25">
        <v>1500000</v>
      </c>
      <c r="BA25">
        <v>1500000</v>
      </c>
      <c r="BB25">
        <v>0</v>
      </c>
    </row>
    <row r="26" spans="1:54" x14ac:dyDescent="0.3">
      <c r="A26">
        <v>120</v>
      </c>
      <c r="B26" t="s">
        <v>125</v>
      </c>
      <c r="C26">
        <v>20</v>
      </c>
      <c r="D26">
        <v>2700001</v>
      </c>
      <c r="E26">
        <v>2925000</v>
      </c>
      <c r="F26">
        <f t="shared" si="0"/>
        <v>225000</v>
      </c>
      <c r="K26">
        <v>20</v>
      </c>
      <c r="L26">
        <v>2700001</v>
      </c>
      <c r="M26">
        <v>2925000</v>
      </c>
      <c r="N26">
        <f t="shared" si="1"/>
        <v>225000</v>
      </c>
      <c r="P26">
        <v>20</v>
      </c>
      <c r="Q26">
        <v>1500000</v>
      </c>
      <c r="R26">
        <v>1500000</v>
      </c>
      <c r="S26">
        <v>0</v>
      </c>
      <c r="U26">
        <v>20</v>
      </c>
      <c r="V26">
        <v>3000001</v>
      </c>
      <c r="W26">
        <v>3250000</v>
      </c>
      <c r="X26">
        <v>250000</v>
      </c>
      <c r="Z26">
        <v>20</v>
      </c>
      <c r="AA26">
        <v>4200001</v>
      </c>
      <c r="AB26">
        <v>4550000</v>
      </c>
      <c r="AC26">
        <v>350000</v>
      </c>
      <c r="AE26">
        <v>20</v>
      </c>
      <c r="AF26">
        <v>3575001</v>
      </c>
      <c r="AG26">
        <v>3900000</v>
      </c>
      <c r="AH26">
        <v>325000</v>
      </c>
      <c r="AJ26">
        <v>20</v>
      </c>
      <c r="AK26">
        <v>3750001</v>
      </c>
      <c r="AL26">
        <v>4125000</v>
      </c>
      <c r="AM26">
        <v>375000</v>
      </c>
      <c r="AO26">
        <v>20</v>
      </c>
      <c r="AP26">
        <v>2420001</v>
      </c>
      <c r="AQ26">
        <v>2640000</v>
      </c>
      <c r="AR26">
        <v>220000</v>
      </c>
      <c r="AT26">
        <v>20</v>
      </c>
      <c r="AU26">
        <v>2200001</v>
      </c>
      <c r="AV26">
        <v>2420000</v>
      </c>
      <c r="AW26">
        <v>220000</v>
      </c>
      <c r="AY26">
        <v>20</v>
      </c>
      <c r="AZ26">
        <v>1500000</v>
      </c>
      <c r="BA26">
        <v>1500000</v>
      </c>
      <c r="BB26">
        <v>0</v>
      </c>
    </row>
    <row r="27" spans="1:54" x14ac:dyDescent="0.3">
      <c r="A27">
        <v>121</v>
      </c>
      <c r="B27" t="s">
        <v>125</v>
      </c>
      <c r="C27">
        <v>21</v>
      </c>
      <c r="D27">
        <v>2925001</v>
      </c>
      <c r="E27">
        <v>3150000</v>
      </c>
      <c r="F27">
        <f t="shared" si="0"/>
        <v>225000</v>
      </c>
      <c r="K27">
        <v>21</v>
      </c>
      <c r="L27">
        <v>2925001</v>
      </c>
      <c r="M27">
        <v>3150000</v>
      </c>
      <c r="N27">
        <f t="shared" si="1"/>
        <v>225000</v>
      </c>
      <c r="P27">
        <v>21</v>
      </c>
      <c r="Q27">
        <v>1500000</v>
      </c>
      <c r="R27">
        <v>1500000</v>
      </c>
      <c r="S27">
        <v>0</v>
      </c>
      <c r="U27">
        <v>21</v>
      </c>
      <c r="V27">
        <v>3250001</v>
      </c>
      <c r="W27">
        <v>3500000</v>
      </c>
      <c r="X27">
        <v>250000</v>
      </c>
      <c r="Z27">
        <v>21</v>
      </c>
      <c r="AA27">
        <v>4550001</v>
      </c>
      <c r="AB27">
        <v>4900000</v>
      </c>
      <c r="AC27">
        <v>350000</v>
      </c>
      <c r="AE27">
        <v>21</v>
      </c>
      <c r="AF27">
        <v>3900001</v>
      </c>
      <c r="AG27">
        <v>4225000</v>
      </c>
      <c r="AH27">
        <v>325000</v>
      </c>
      <c r="AJ27">
        <v>21</v>
      </c>
      <c r="AK27">
        <v>4125001</v>
      </c>
      <c r="AL27">
        <v>4500000</v>
      </c>
      <c r="AM27">
        <v>375000</v>
      </c>
      <c r="AO27">
        <v>21</v>
      </c>
      <c r="AP27">
        <v>2640001</v>
      </c>
      <c r="AQ27">
        <v>2860000</v>
      </c>
      <c r="AR27">
        <v>220000</v>
      </c>
      <c r="AT27">
        <v>21</v>
      </c>
      <c r="AU27">
        <v>2420001</v>
      </c>
      <c r="AV27">
        <v>2640000</v>
      </c>
      <c r="AW27">
        <v>220000</v>
      </c>
      <c r="AY27">
        <v>21</v>
      </c>
      <c r="AZ27">
        <v>1500000</v>
      </c>
      <c r="BA27">
        <v>1500000</v>
      </c>
      <c r="BB27">
        <v>0</v>
      </c>
    </row>
    <row r="28" spans="1:54" x14ac:dyDescent="0.3">
      <c r="A28">
        <v>122</v>
      </c>
      <c r="B28" t="s">
        <v>125</v>
      </c>
      <c r="C28">
        <v>22</v>
      </c>
      <c r="D28">
        <v>3150001</v>
      </c>
      <c r="E28">
        <v>3375000</v>
      </c>
      <c r="F28">
        <f t="shared" si="0"/>
        <v>225000</v>
      </c>
      <c r="K28">
        <v>22</v>
      </c>
      <c r="L28">
        <v>3150001</v>
      </c>
      <c r="M28">
        <v>3375000</v>
      </c>
      <c r="N28">
        <f t="shared" si="1"/>
        <v>225000</v>
      </c>
      <c r="P28">
        <v>22</v>
      </c>
      <c r="Q28">
        <v>1500000</v>
      </c>
      <c r="R28">
        <v>1500000</v>
      </c>
      <c r="S28">
        <v>0</v>
      </c>
      <c r="U28">
        <v>22</v>
      </c>
      <c r="V28">
        <v>3500001</v>
      </c>
      <c r="W28">
        <v>3750000</v>
      </c>
      <c r="X28">
        <v>250000</v>
      </c>
      <c r="Z28">
        <v>22</v>
      </c>
      <c r="AA28">
        <v>4900001</v>
      </c>
      <c r="AB28">
        <v>5250000</v>
      </c>
      <c r="AC28">
        <v>350000</v>
      </c>
      <c r="AE28">
        <v>22</v>
      </c>
      <c r="AF28">
        <v>4225001</v>
      </c>
      <c r="AG28">
        <v>4550000</v>
      </c>
      <c r="AH28">
        <v>325000</v>
      </c>
      <c r="AJ28">
        <v>22</v>
      </c>
      <c r="AK28">
        <v>4500001</v>
      </c>
      <c r="AL28">
        <v>4875000</v>
      </c>
      <c r="AM28">
        <v>375000</v>
      </c>
      <c r="AO28">
        <v>22</v>
      </c>
      <c r="AP28">
        <v>2860001</v>
      </c>
      <c r="AQ28">
        <v>3080000</v>
      </c>
      <c r="AR28">
        <v>220000</v>
      </c>
      <c r="AT28">
        <v>22</v>
      </c>
      <c r="AU28">
        <v>2640001</v>
      </c>
      <c r="AV28">
        <v>2860000</v>
      </c>
      <c r="AW28">
        <v>220000</v>
      </c>
      <c r="AY28">
        <v>22</v>
      </c>
      <c r="AZ28">
        <v>1500000</v>
      </c>
      <c r="BA28">
        <v>1500000</v>
      </c>
      <c r="BB28">
        <v>0</v>
      </c>
    </row>
    <row r="29" spans="1:54" x14ac:dyDescent="0.3">
      <c r="A29">
        <v>123</v>
      </c>
      <c r="B29" t="s">
        <v>125</v>
      </c>
      <c r="C29">
        <v>23</v>
      </c>
      <c r="D29">
        <v>3375001</v>
      </c>
      <c r="E29">
        <v>3600000</v>
      </c>
      <c r="F29">
        <f t="shared" si="0"/>
        <v>225000</v>
      </c>
      <c r="K29">
        <v>23</v>
      </c>
      <c r="L29">
        <v>3375001</v>
      </c>
      <c r="M29">
        <v>3600000</v>
      </c>
      <c r="N29">
        <f t="shared" si="1"/>
        <v>225000</v>
      </c>
      <c r="P29">
        <v>23</v>
      </c>
      <c r="Q29">
        <v>1500000</v>
      </c>
      <c r="R29">
        <v>1500000</v>
      </c>
      <c r="S29">
        <v>0</v>
      </c>
      <c r="U29">
        <v>23</v>
      </c>
      <c r="V29">
        <v>3750001</v>
      </c>
      <c r="W29">
        <v>4000000</v>
      </c>
      <c r="X29">
        <v>250000</v>
      </c>
      <c r="Z29">
        <v>23</v>
      </c>
      <c r="AA29">
        <v>5250001</v>
      </c>
      <c r="AB29">
        <v>5600000</v>
      </c>
      <c r="AC29">
        <v>350000</v>
      </c>
      <c r="AE29">
        <v>23</v>
      </c>
      <c r="AF29">
        <v>4550001</v>
      </c>
      <c r="AG29">
        <v>4875000</v>
      </c>
      <c r="AH29">
        <v>325000</v>
      </c>
      <c r="AJ29">
        <v>23</v>
      </c>
      <c r="AK29">
        <v>4875001</v>
      </c>
      <c r="AL29">
        <v>5250000</v>
      </c>
      <c r="AM29">
        <v>375000</v>
      </c>
      <c r="AO29">
        <v>23</v>
      </c>
      <c r="AP29">
        <v>3080001</v>
      </c>
      <c r="AQ29">
        <v>3300000</v>
      </c>
      <c r="AR29">
        <v>220000</v>
      </c>
      <c r="AT29">
        <v>23</v>
      </c>
      <c r="AU29">
        <v>2860001</v>
      </c>
      <c r="AV29">
        <v>3080000</v>
      </c>
      <c r="AW29">
        <v>220000</v>
      </c>
      <c r="AY29">
        <v>23</v>
      </c>
      <c r="AZ29">
        <v>1500000</v>
      </c>
      <c r="BA29">
        <v>1500000</v>
      </c>
      <c r="BB29">
        <v>0</v>
      </c>
    </row>
    <row r="30" spans="1:54" x14ac:dyDescent="0.3">
      <c r="A30">
        <v>124</v>
      </c>
      <c r="B30" t="s">
        <v>125</v>
      </c>
      <c r="C30">
        <v>24</v>
      </c>
      <c r="D30">
        <v>3600001</v>
      </c>
      <c r="E30">
        <v>3825000</v>
      </c>
      <c r="F30">
        <f t="shared" si="0"/>
        <v>225000</v>
      </c>
      <c r="K30">
        <v>24</v>
      </c>
      <c r="L30">
        <v>3600001</v>
      </c>
      <c r="M30">
        <v>3825000</v>
      </c>
      <c r="N30">
        <f t="shared" si="1"/>
        <v>225000</v>
      </c>
      <c r="P30">
        <v>24</v>
      </c>
      <c r="Q30">
        <v>1500000</v>
      </c>
      <c r="R30">
        <v>1500000</v>
      </c>
      <c r="S30">
        <v>0</v>
      </c>
      <c r="U30">
        <v>24</v>
      </c>
      <c r="V30">
        <v>4000001</v>
      </c>
      <c r="W30">
        <v>4250000</v>
      </c>
      <c r="X30">
        <v>250000</v>
      </c>
      <c r="Z30">
        <v>24</v>
      </c>
      <c r="AA30">
        <v>5600001</v>
      </c>
      <c r="AB30">
        <v>5950000</v>
      </c>
      <c r="AC30">
        <v>350000</v>
      </c>
      <c r="AE30">
        <v>24</v>
      </c>
      <c r="AF30">
        <v>4875001</v>
      </c>
      <c r="AG30">
        <v>5200000</v>
      </c>
      <c r="AH30">
        <v>325000</v>
      </c>
      <c r="AJ30">
        <v>24</v>
      </c>
      <c r="AK30">
        <v>5250001</v>
      </c>
      <c r="AL30">
        <v>5625000</v>
      </c>
      <c r="AM30">
        <v>375000</v>
      </c>
      <c r="AO30">
        <v>24</v>
      </c>
      <c r="AP30">
        <v>3300001</v>
      </c>
      <c r="AQ30">
        <v>3520000</v>
      </c>
      <c r="AR30">
        <v>220000</v>
      </c>
      <c r="AT30">
        <v>24</v>
      </c>
      <c r="AU30">
        <v>3080001</v>
      </c>
      <c r="AV30">
        <v>3300000</v>
      </c>
      <c r="AW30">
        <v>220000</v>
      </c>
      <c r="AY30">
        <v>24</v>
      </c>
      <c r="AZ30">
        <v>1500000</v>
      </c>
      <c r="BA30">
        <v>1500000</v>
      </c>
      <c r="BB30">
        <v>0</v>
      </c>
    </row>
    <row r="31" spans="1:54" x14ac:dyDescent="0.3">
      <c r="A31">
        <v>125</v>
      </c>
      <c r="B31" t="s">
        <v>125</v>
      </c>
      <c r="C31">
        <v>25</v>
      </c>
      <c r="D31">
        <v>3825001</v>
      </c>
      <c r="E31">
        <v>4050000</v>
      </c>
      <c r="F31">
        <f t="shared" si="0"/>
        <v>225000</v>
      </c>
      <c r="K31">
        <v>25</v>
      </c>
      <c r="L31">
        <v>3825001</v>
      </c>
      <c r="M31">
        <v>4050000</v>
      </c>
      <c r="N31">
        <f t="shared" si="1"/>
        <v>225000</v>
      </c>
      <c r="P31">
        <v>25</v>
      </c>
      <c r="Q31">
        <v>1500000</v>
      </c>
      <c r="R31">
        <v>1500000</v>
      </c>
      <c r="S31">
        <v>0</v>
      </c>
      <c r="U31">
        <v>25</v>
      </c>
      <c r="V31">
        <v>4250001</v>
      </c>
      <c r="W31">
        <v>4500000</v>
      </c>
      <c r="X31">
        <v>250000</v>
      </c>
      <c r="Z31">
        <v>25</v>
      </c>
      <c r="AA31">
        <v>5950001</v>
      </c>
      <c r="AB31">
        <v>6300000</v>
      </c>
      <c r="AC31">
        <v>350000</v>
      </c>
      <c r="AE31">
        <v>25</v>
      </c>
      <c r="AF31">
        <v>5200001</v>
      </c>
      <c r="AG31">
        <v>5525000</v>
      </c>
      <c r="AH31">
        <v>325000</v>
      </c>
      <c r="AJ31">
        <v>25</v>
      </c>
      <c r="AK31">
        <v>5625001</v>
      </c>
      <c r="AL31">
        <v>6000000</v>
      </c>
      <c r="AM31">
        <v>375000</v>
      </c>
      <c r="AO31">
        <v>25</v>
      </c>
      <c r="AP31">
        <v>3520001</v>
      </c>
      <c r="AQ31">
        <v>3740000</v>
      </c>
      <c r="AR31">
        <v>220000</v>
      </c>
      <c r="AT31">
        <v>25</v>
      </c>
      <c r="AU31">
        <v>3300001</v>
      </c>
      <c r="AV31">
        <v>3520000</v>
      </c>
      <c r="AW31">
        <v>220000</v>
      </c>
      <c r="AY31">
        <v>25</v>
      </c>
      <c r="AZ31">
        <v>1500000</v>
      </c>
      <c r="BA31">
        <v>1500000</v>
      </c>
      <c r="BB31">
        <v>0</v>
      </c>
    </row>
    <row r="32" spans="1:54" x14ac:dyDescent="0.3">
      <c r="A32">
        <v>201</v>
      </c>
      <c r="B32" t="s">
        <v>126</v>
      </c>
      <c r="C32">
        <v>1</v>
      </c>
      <c r="D32">
        <v>0</v>
      </c>
      <c r="E32">
        <v>2000</v>
      </c>
      <c r="F32">
        <v>2000</v>
      </c>
    </row>
    <row r="33" spans="1:6" x14ac:dyDescent="0.3">
      <c r="A33">
        <v>202</v>
      </c>
      <c r="B33" t="s">
        <v>126</v>
      </c>
      <c r="C33">
        <v>2</v>
      </c>
      <c r="D33">
        <v>2001</v>
      </c>
      <c r="E33">
        <v>4000</v>
      </c>
      <c r="F33">
        <v>2000</v>
      </c>
    </row>
    <row r="34" spans="1:6" x14ac:dyDescent="0.3">
      <c r="A34">
        <v>203</v>
      </c>
      <c r="B34" t="s">
        <v>126</v>
      </c>
      <c r="C34">
        <v>3</v>
      </c>
      <c r="D34">
        <v>4001</v>
      </c>
      <c r="E34">
        <v>7500</v>
      </c>
      <c r="F34">
        <v>3500</v>
      </c>
    </row>
    <row r="35" spans="1:6" x14ac:dyDescent="0.3">
      <c r="A35">
        <v>204</v>
      </c>
      <c r="B35" t="s">
        <v>126</v>
      </c>
      <c r="C35">
        <v>4</v>
      </c>
      <c r="D35">
        <v>7501</v>
      </c>
      <c r="E35">
        <v>12500</v>
      </c>
      <c r="F35">
        <v>5000</v>
      </c>
    </row>
    <row r="36" spans="1:6" x14ac:dyDescent="0.3">
      <c r="A36">
        <v>205</v>
      </c>
      <c r="B36" t="s">
        <v>126</v>
      </c>
      <c r="C36">
        <v>5</v>
      </c>
      <c r="D36">
        <v>12501</v>
      </c>
      <c r="E36">
        <v>20000</v>
      </c>
      <c r="F36">
        <v>7500</v>
      </c>
    </row>
    <row r="37" spans="1:6" x14ac:dyDescent="0.3">
      <c r="A37">
        <v>206</v>
      </c>
      <c r="B37" t="s">
        <v>126</v>
      </c>
      <c r="C37">
        <v>6</v>
      </c>
      <c r="D37">
        <v>20001</v>
      </c>
      <c r="E37">
        <v>35000</v>
      </c>
      <c r="F37">
        <v>15000</v>
      </c>
    </row>
    <row r="38" spans="1:6" x14ac:dyDescent="0.3">
      <c r="A38">
        <v>207</v>
      </c>
      <c r="B38" t="s">
        <v>126</v>
      </c>
      <c r="C38">
        <v>7</v>
      </c>
      <c r="D38">
        <v>35001</v>
      </c>
      <c r="E38">
        <v>60000</v>
      </c>
      <c r="F38">
        <v>25000</v>
      </c>
    </row>
    <row r="39" spans="1:6" x14ac:dyDescent="0.3">
      <c r="A39">
        <v>208</v>
      </c>
      <c r="B39" t="s">
        <v>126</v>
      </c>
      <c r="C39">
        <v>8</v>
      </c>
      <c r="D39">
        <v>60001</v>
      </c>
      <c r="E39">
        <v>90000</v>
      </c>
      <c r="F39">
        <v>30000</v>
      </c>
    </row>
    <row r="40" spans="1:6" x14ac:dyDescent="0.3">
      <c r="A40">
        <v>209</v>
      </c>
      <c r="B40" t="s">
        <v>126</v>
      </c>
      <c r="C40">
        <v>9</v>
      </c>
      <c r="D40">
        <v>90001</v>
      </c>
      <c r="E40">
        <v>125000</v>
      </c>
      <c r="F40">
        <v>35000</v>
      </c>
    </row>
    <row r="41" spans="1:6" x14ac:dyDescent="0.3">
      <c r="A41">
        <v>210</v>
      </c>
      <c r="B41" t="s">
        <v>126</v>
      </c>
      <c r="C41">
        <v>10</v>
      </c>
      <c r="D41">
        <v>125001</v>
      </c>
      <c r="E41">
        <v>200000</v>
      </c>
      <c r="F41">
        <v>75000</v>
      </c>
    </row>
    <row r="42" spans="1:6" x14ac:dyDescent="0.3">
      <c r="A42">
        <v>211</v>
      </c>
      <c r="B42" t="s">
        <v>126</v>
      </c>
      <c r="C42">
        <v>11</v>
      </c>
      <c r="D42">
        <v>200001</v>
      </c>
      <c r="E42">
        <v>300000</v>
      </c>
      <c r="F42">
        <v>100000</v>
      </c>
    </row>
    <row r="43" spans="1:6" x14ac:dyDescent="0.3">
      <c r="A43">
        <v>212</v>
      </c>
      <c r="B43" t="s">
        <v>126</v>
      </c>
      <c r="C43">
        <v>12</v>
      </c>
      <c r="D43">
        <v>300001</v>
      </c>
      <c r="E43">
        <v>750000</v>
      </c>
      <c r="F43">
        <v>450000</v>
      </c>
    </row>
    <row r="44" spans="1:6" x14ac:dyDescent="0.3">
      <c r="A44">
        <v>213</v>
      </c>
      <c r="B44" t="s">
        <v>126</v>
      </c>
      <c r="C44">
        <v>13</v>
      </c>
      <c r="D44">
        <v>750001</v>
      </c>
      <c r="E44">
        <v>1500000</v>
      </c>
      <c r="F44">
        <v>750000</v>
      </c>
    </row>
    <row r="45" spans="1:6" x14ac:dyDescent="0.3">
      <c r="A45">
        <v>214</v>
      </c>
      <c r="B45" t="s">
        <v>126</v>
      </c>
      <c r="C45">
        <v>14</v>
      </c>
      <c r="D45">
        <v>1500000</v>
      </c>
      <c r="E45">
        <v>1500000</v>
      </c>
      <c r="F45">
        <v>0</v>
      </c>
    </row>
    <row r="46" spans="1:6" x14ac:dyDescent="0.3">
      <c r="A46">
        <v>215</v>
      </c>
      <c r="B46" t="s">
        <v>126</v>
      </c>
      <c r="C46">
        <v>15</v>
      </c>
      <c r="D46">
        <v>1500000</v>
      </c>
      <c r="E46">
        <v>1500000</v>
      </c>
      <c r="F46">
        <v>0</v>
      </c>
    </row>
    <row r="47" spans="1:6" x14ac:dyDescent="0.3">
      <c r="A47">
        <v>216</v>
      </c>
      <c r="B47" t="s">
        <v>126</v>
      </c>
      <c r="C47">
        <v>16</v>
      </c>
      <c r="D47">
        <v>1500000</v>
      </c>
      <c r="E47">
        <v>1500000</v>
      </c>
      <c r="F47">
        <v>0</v>
      </c>
    </row>
    <row r="48" spans="1:6" x14ac:dyDescent="0.3">
      <c r="A48">
        <v>217</v>
      </c>
      <c r="B48" t="s">
        <v>126</v>
      </c>
      <c r="C48">
        <v>17</v>
      </c>
      <c r="D48">
        <v>1500000</v>
      </c>
      <c r="E48">
        <v>1500000</v>
      </c>
      <c r="F48">
        <v>0</v>
      </c>
    </row>
    <row r="49" spans="1:6" x14ac:dyDescent="0.3">
      <c r="A49">
        <v>218</v>
      </c>
      <c r="B49" t="s">
        <v>126</v>
      </c>
      <c r="C49">
        <v>18</v>
      </c>
      <c r="D49">
        <v>1500000</v>
      </c>
      <c r="E49">
        <v>1500000</v>
      </c>
      <c r="F49">
        <v>0</v>
      </c>
    </row>
    <row r="50" spans="1:6" x14ac:dyDescent="0.3">
      <c r="A50">
        <v>219</v>
      </c>
      <c r="B50" t="s">
        <v>126</v>
      </c>
      <c r="C50">
        <v>19</v>
      </c>
      <c r="D50">
        <v>1500000</v>
      </c>
      <c r="E50">
        <v>1500000</v>
      </c>
      <c r="F50">
        <v>0</v>
      </c>
    </row>
    <row r="51" spans="1:6" x14ac:dyDescent="0.3">
      <c r="A51">
        <v>220</v>
      </c>
      <c r="B51" t="s">
        <v>126</v>
      </c>
      <c r="C51">
        <v>20</v>
      </c>
      <c r="D51">
        <v>1500000</v>
      </c>
      <c r="E51">
        <v>1500000</v>
      </c>
      <c r="F51">
        <v>0</v>
      </c>
    </row>
    <row r="52" spans="1:6" x14ac:dyDescent="0.3">
      <c r="A52">
        <v>221</v>
      </c>
      <c r="B52" t="s">
        <v>126</v>
      </c>
      <c r="C52">
        <v>21</v>
      </c>
      <c r="D52">
        <v>1500000</v>
      </c>
      <c r="E52">
        <v>1500000</v>
      </c>
      <c r="F52">
        <v>0</v>
      </c>
    </row>
    <row r="53" spans="1:6" x14ac:dyDescent="0.3">
      <c r="A53">
        <v>222</v>
      </c>
      <c r="B53" t="s">
        <v>126</v>
      </c>
      <c r="C53">
        <v>22</v>
      </c>
      <c r="D53">
        <v>1500000</v>
      </c>
      <c r="E53">
        <v>1500000</v>
      </c>
      <c r="F53">
        <v>0</v>
      </c>
    </row>
    <row r="54" spans="1:6" x14ac:dyDescent="0.3">
      <c r="A54">
        <v>223</v>
      </c>
      <c r="B54" t="s">
        <v>126</v>
      </c>
      <c r="C54">
        <v>23</v>
      </c>
      <c r="D54">
        <v>1500000</v>
      </c>
      <c r="E54">
        <v>1500000</v>
      </c>
      <c r="F54">
        <v>0</v>
      </c>
    </row>
    <row r="55" spans="1:6" x14ac:dyDescent="0.3">
      <c r="A55">
        <v>224</v>
      </c>
      <c r="B55" t="s">
        <v>126</v>
      </c>
      <c r="C55">
        <v>24</v>
      </c>
      <c r="D55">
        <v>1500000</v>
      </c>
      <c r="E55">
        <v>1500000</v>
      </c>
      <c r="F55">
        <v>0</v>
      </c>
    </row>
    <row r="56" spans="1:6" x14ac:dyDescent="0.3">
      <c r="A56">
        <v>225</v>
      </c>
      <c r="B56" t="s">
        <v>126</v>
      </c>
      <c r="C56">
        <v>25</v>
      </c>
      <c r="D56">
        <v>1500000</v>
      </c>
      <c r="E56">
        <v>1500000</v>
      </c>
      <c r="F56">
        <v>0</v>
      </c>
    </row>
    <row r="57" spans="1:6" x14ac:dyDescent="0.3">
      <c r="A57">
        <v>301</v>
      </c>
      <c r="B57" t="s">
        <v>127</v>
      </c>
      <c r="C57">
        <v>1</v>
      </c>
      <c r="D57">
        <v>0</v>
      </c>
      <c r="E57">
        <v>2000</v>
      </c>
      <c r="F57">
        <v>2000</v>
      </c>
    </row>
    <row r="58" spans="1:6" x14ac:dyDescent="0.3">
      <c r="A58">
        <v>302</v>
      </c>
      <c r="B58" t="s">
        <v>127</v>
      </c>
      <c r="C58">
        <v>2</v>
      </c>
      <c r="D58">
        <v>2001</v>
      </c>
      <c r="E58">
        <v>4000</v>
      </c>
      <c r="F58">
        <v>2000</v>
      </c>
    </row>
    <row r="59" spans="1:6" x14ac:dyDescent="0.3">
      <c r="A59">
        <v>303</v>
      </c>
      <c r="B59" t="s">
        <v>127</v>
      </c>
      <c r="C59">
        <v>3</v>
      </c>
      <c r="D59">
        <v>4001</v>
      </c>
      <c r="E59">
        <v>8000</v>
      </c>
      <c r="F59">
        <v>4000</v>
      </c>
    </row>
    <row r="60" spans="1:6" x14ac:dyDescent="0.3">
      <c r="A60">
        <v>304</v>
      </c>
      <c r="B60" t="s">
        <v>127</v>
      </c>
      <c r="C60">
        <v>4</v>
      </c>
      <c r="D60">
        <v>8001</v>
      </c>
      <c r="E60">
        <v>18000</v>
      </c>
      <c r="F60">
        <v>10000</v>
      </c>
    </row>
    <row r="61" spans="1:6" x14ac:dyDescent="0.3">
      <c r="A61">
        <v>305</v>
      </c>
      <c r="B61" t="s">
        <v>127</v>
      </c>
      <c r="C61">
        <v>5</v>
      </c>
      <c r="D61">
        <v>18001</v>
      </c>
      <c r="E61">
        <v>35000</v>
      </c>
      <c r="F61">
        <v>17000</v>
      </c>
    </row>
    <row r="62" spans="1:6" x14ac:dyDescent="0.3">
      <c r="A62">
        <v>306</v>
      </c>
      <c r="B62" t="s">
        <v>127</v>
      </c>
      <c r="C62">
        <v>6</v>
      </c>
      <c r="D62">
        <v>35001</v>
      </c>
      <c r="E62">
        <v>70000</v>
      </c>
      <c r="F62">
        <v>35000</v>
      </c>
    </row>
    <row r="63" spans="1:6" x14ac:dyDescent="0.3">
      <c r="A63">
        <v>307</v>
      </c>
      <c r="B63" t="s">
        <v>127</v>
      </c>
      <c r="C63">
        <v>7</v>
      </c>
      <c r="D63">
        <v>70001</v>
      </c>
      <c r="E63">
        <v>125000</v>
      </c>
      <c r="F63">
        <v>55000</v>
      </c>
    </row>
    <row r="64" spans="1:6" x14ac:dyDescent="0.3">
      <c r="A64">
        <v>308</v>
      </c>
      <c r="B64" t="s">
        <v>127</v>
      </c>
      <c r="C64">
        <v>8</v>
      </c>
      <c r="D64">
        <v>125001</v>
      </c>
      <c r="E64">
        <v>250000</v>
      </c>
      <c r="F64">
        <v>125000</v>
      </c>
    </row>
    <row r="65" spans="1:6" x14ac:dyDescent="0.3">
      <c r="A65">
        <v>309</v>
      </c>
      <c r="B65" t="s">
        <v>127</v>
      </c>
      <c r="C65">
        <v>9</v>
      </c>
      <c r="D65">
        <v>250001</v>
      </c>
      <c r="E65">
        <v>500000</v>
      </c>
      <c r="F65">
        <v>250000</v>
      </c>
    </row>
    <row r="66" spans="1:6" x14ac:dyDescent="0.3">
      <c r="A66">
        <v>310</v>
      </c>
      <c r="B66" t="s">
        <v>127</v>
      </c>
      <c r="C66">
        <v>10</v>
      </c>
      <c r="D66">
        <v>500001</v>
      </c>
      <c r="E66">
        <v>750000</v>
      </c>
      <c r="F66">
        <v>250000</v>
      </c>
    </row>
    <row r="67" spans="1:6" x14ac:dyDescent="0.3">
      <c r="A67">
        <v>311</v>
      </c>
      <c r="B67" t="s">
        <v>127</v>
      </c>
      <c r="C67">
        <v>11</v>
      </c>
      <c r="D67">
        <v>750001</v>
      </c>
      <c r="E67">
        <v>1000000</v>
      </c>
      <c r="F67">
        <v>250000</v>
      </c>
    </row>
    <row r="68" spans="1:6" x14ac:dyDescent="0.3">
      <c r="A68">
        <v>312</v>
      </c>
      <c r="B68" t="s">
        <v>127</v>
      </c>
      <c r="C68">
        <v>12</v>
      </c>
      <c r="D68">
        <v>1000001</v>
      </c>
      <c r="E68">
        <v>1250000</v>
      </c>
      <c r="F68">
        <v>250000</v>
      </c>
    </row>
    <row r="69" spans="1:6" x14ac:dyDescent="0.3">
      <c r="A69">
        <v>313</v>
      </c>
      <c r="B69" t="s">
        <v>127</v>
      </c>
      <c r="C69">
        <v>13</v>
      </c>
      <c r="D69">
        <v>1250001</v>
      </c>
      <c r="E69">
        <v>1500000</v>
      </c>
      <c r="F69">
        <v>250000</v>
      </c>
    </row>
    <row r="70" spans="1:6" x14ac:dyDescent="0.3">
      <c r="A70">
        <v>314</v>
      </c>
      <c r="B70" t="s">
        <v>127</v>
      </c>
      <c r="C70">
        <v>14</v>
      </c>
      <c r="D70">
        <v>1500001</v>
      </c>
      <c r="E70">
        <v>1750000</v>
      </c>
      <c r="F70">
        <v>250000</v>
      </c>
    </row>
    <row r="71" spans="1:6" x14ac:dyDescent="0.3">
      <c r="A71">
        <v>315</v>
      </c>
      <c r="B71" t="s">
        <v>127</v>
      </c>
      <c r="C71">
        <v>15</v>
      </c>
      <c r="D71">
        <v>1750001</v>
      </c>
      <c r="E71">
        <v>2000000</v>
      </c>
      <c r="F71">
        <v>250000</v>
      </c>
    </row>
    <row r="72" spans="1:6" x14ac:dyDescent="0.3">
      <c r="A72">
        <v>316</v>
      </c>
      <c r="B72" t="s">
        <v>127</v>
      </c>
      <c r="C72">
        <v>16</v>
      </c>
      <c r="D72">
        <v>2000001</v>
      </c>
      <c r="E72">
        <v>2250000</v>
      </c>
      <c r="F72">
        <v>250000</v>
      </c>
    </row>
    <row r="73" spans="1:6" x14ac:dyDescent="0.3">
      <c r="A73">
        <v>317</v>
      </c>
      <c r="B73" t="s">
        <v>127</v>
      </c>
      <c r="C73">
        <v>17</v>
      </c>
      <c r="D73">
        <v>2250001</v>
      </c>
      <c r="E73">
        <v>2500000</v>
      </c>
      <c r="F73">
        <v>250000</v>
      </c>
    </row>
    <row r="74" spans="1:6" x14ac:dyDescent="0.3">
      <c r="A74">
        <v>318</v>
      </c>
      <c r="B74" t="s">
        <v>127</v>
      </c>
      <c r="C74">
        <v>18</v>
      </c>
      <c r="D74">
        <v>2500001</v>
      </c>
      <c r="E74">
        <v>2750000</v>
      </c>
      <c r="F74">
        <v>250000</v>
      </c>
    </row>
    <row r="75" spans="1:6" x14ac:dyDescent="0.3">
      <c r="A75">
        <v>319</v>
      </c>
      <c r="B75" t="s">
        <v>127</v>
      </c>
      <c r="C75">
        <v>19</v>
      </c>
      <c r="D75">
        <v>2750001</v>
      </c>
      <c r="E75">
        <v>3000000</v>
      </c>
      <c r="F75">
        <v>250000</v>
      </c>
    </row>
    <row r="76" spans="1:6" x14ac:dyDescent="0.3">
      <c r="A76">
        <v>320</v>
      </c>
      <c r="B76" t="s">
        <v>127</v>
      </c>
      <c r="C76">
        <v>20</v>
      </c>
      <c r="D76">
        <v>3000001</v>
      </c>
      <c r="E76">
        <v>3250000</v>
      </c>
      <c r="F76">
        <v>250000</v>
      </c>
    </row>
    <row r="77" spans="1:6" x14ac:dyDescent="0.3">
      <c r="A77">
        <v>321</v>
      </c>
      <c r="B77" t="s">
        <v>127</v>
      </c>
      <c r="C77">
        <v>21</v>
      </c>
      <c r="D77">
        <v>3250001</v>
      </c>
      <c r="E77">
        <v>3500000</v>
      </c>
      <c r="F77">
        <v>250000</v>
      </c>
    </row>
    <row r="78" spans="1:6" x14ac:dyDescent="0.3">
      <c r="A78">
        <v>322</v>
      </c>
      <c r="B78" t="s">
        <v>127</v>
      </c>
      <c r="C78">
        <v>22</v>
      </c>
      <c r="D78">
        <v>3500001</v>
      </c>
      <c r="E78">
        <v>3750000</v>
      </c>
      <c r="F78">
        <v>250000</v>
      </c>
    </row>
    <row r="79" spans="1:6" x14ac:dyDescent="0.3">
      <c r="A79">
        <v>323</v>
      </c>
      <c r="B79" t="s">
        <v>127</v>
      </c>
      <c r="C79">
        <v>23</v>
      </c>
      <c r="D79">
        <v>3750001</v>
      </c>
      <c r="E79">
        <v>4000000</v>
      </c>
      <c r="F79">
        <v>250000</v>
      </c>
    </row>
    <row r="80" spans="1:6" x14ac:dyDescent="0.3">
      <c r="A80">
        <v>324</v>
      </c>
      <c r="B80" t="s">
        <v>127</v>
      </c>
      <c r="C80">
        <v>24</v>
      </c>
      <c r="D80">
        <v>4000001</v>
      </c>
      <c r="E80">
        <v>4250000</v>
      </c>
      <c r="F80">
        <v>250000</v>
      </c>
    </row>
    <row r="81" spans="1:6" x14ac:dyDescent="0.3">
      <c r="A81">
        <v>325</v>
      </c>
      <c r="B81" t="s">
        <v>127</v>
      </c>
      <c r="C81">
        <v>25</v>
      </c>
      <c r="D81">
        <v>4250001</v>
      </c>
      <c r="E81">
        <v>4500000</v>
      </c>
      <c r="F81">
        <v>250000</v>
      </c>
    </row>
    <row r="82" spans="1:6" x14ac:dyDescent="0.3">
      <c r="A82">
        <v>401</v>
      </c>
      <c r="B82" t="s">
        <v>128</v>
      </c>
      <c r="C82">
        <v>1</v>
      </c>
      <c r="D82">
        <v>0</v>
      </c>
      <c r="E82">
        <v>2750</v>
      </c>
      <c r="F82">
        <v>2750</v>
      </c>
    </row>
    <row r="83" spans="1:6" x14ac:dyDescent="0.3">
      <c r="A83">
        <v>402</v>
      </c>
      <c r="B83" t="s">
        <v>128</v>
      </c>
      <c r="C83">
        <v>2</v>
      </c>
      <c r="D83">
        <v>2751</v>
      </c>
      <c r="E83">
        <v>5500</v>
      </c>
      <c r="F83">
        <v>2750</v>
      </c>
    </row>
    <row r="84" spans="1:6" x14ac:dyDescent="0.3">
      <c r="A84">
        <v>403</v>
      </c>
      <c r="B84" t="s">
        <v>128</v>
      </c>
      <c r="C84">
        <v>3</v>
      </c>
      <c r="D84">
        <v>5501</v>
      </c>
      <c r="E84">
        <v>12000</v>
      </c>
      <c r="F84">
        <v>6500</v>
      </c>
    </row>
    <row r="85" spans="1:6" x14ac:dyDescent="0.3">
      <c r="A85">
        <v>404</v>
      </c>
      <c r="B85" t="s">
        <v>128</v>
      </c>
      <c r="C85">
        <v>4</v>
      </c>
      <c r="D85">
        <v>12001</v>
      </c>
      <c r="E85">
        <v>24000</v>
      </c>
      <c r="F85">
        <v>12000</v>
      </c>
    </row>
    <row r="86" spans="1:6" x14ac:dyDescent="0.3">
      <c r="A86">
        <v>405</v>
      </c>
      <c r="B86" t="s">
        <v>128</v>
      </c>
      <c r="C86">
        <v>5</v>
      </c>
      <c r="D86">
        <v>24001</v>
      </c>
      <c r="E86">
        <v>45000</v>
      </c>
      <c r="F86">
        <v>21000</v>
      </c>
    </row>
    <row r="87" spans="1:6" x14ac:dyDescent="0.3">
      <c r="A87">
        <v>406</v>
      </c>
      <c r="B87" t="s">
        <v>128</v>
      </c>
      <c r="C87">
        <v>6</v>
      </c>
      <c r="D87">
        <v>45001</v>
      </c>
      <c r="E87">
        <v>95000</v>
      </c>
      <c r="F87">
        <v>50000</v>
      </c>
    </row>
    <row r="88" spans="1:6" x14ac:dyDescent="0.3">
      <c r="A88">
        <v>407</v>
      </c>
      <c r="B88" t="s">
        <v>128</v>
      </c>
      <c r="C88">
        <v>7</v>
      </c>
      <c r="D88">
        <v>95001</v>
      </c>
      <c r="E88">
        <v>175000</v>
      </c>
      <c r="F88">
        <v>80000</v>
      </c>
    </row>
    <row r="89" spans="1:6" x14ac:dyDescent="0.3">
      <c r="A89">
        <v>408</v>
      </c>
      <c r="B89" t="s">
        <v>128</v>
      </c>
      <c r="C89">
        <v>8</v>
      </c>
      <c r="D89">
        <v>175001</v>
      </c>
      <c r="E89">
        <v>350000</v>
      </c>
      <c r="F89">
        <v>175000</v>
      </c>
    </row>
    <row r="90" spans="1:6" x14ac:dyDescent="0.3">
      <c r="A90">
        <v>409</v>
      </c>
      <c r="B90" t="s">
        <v>128</v>
      </c>
      <c r="C90">
        <v>9</v>
      </c>
      <c r="D90">
        <v>350001</v>
      </c>
      <c r="E90">
        <v>700000</v>
      </c>
      <c r="F90">
        <v>350000</v>
      </c>
    </row>
    <row r="91" spans="1:6" x14ac:dyDescent="0.3">
      <c r="A91">
        <v>410</v>
      </c>
      <c r="B91" t="s">
        <v>128</v>
      </c>
      <c r="C91">
        <v>10</v>
      </c>
      <c r="D91">
        <v>700001</v>
      </c>
      <c r="E91">
        <v>1050000</v>
      </c>
      <c r="F91">
        <v>350000</v>
      </c>
    </row>
    <row r="92" spans="1:6" x14ac:dyDescent="0.3">
      <c r="A92">
        <v>411</v>
      </c>
      <c r="B92" t="s">
        <v>128</v>
      </c>
      <c r="C92">
        <v>11</v>
      </c>
      <c r="D92">
        <v>1050001</v>
      </c>
      <c r="E92">
        <v>1400000</v>
      </c>
      <c r="F92">
        <v>350000</v>
      </c>
    </row>
    <row r="93" spans="1:6" x14ac:dyDescent="0.3">
      <c r="A93">
        <v>412</v>
      </c>
      <c r="B93" t="s">
        <v>128</v>
      </c>
      <c r="C93">
        <v>12</v>
      </c>
      <c r="D93">
        <v>1400001</v>
      </c>
      <c r="E93">
        <v>1750000</v>
      </c>
      <c r="F93">
        <v>350000</v>
      </c>
    </row>
    <row r="94" spans="1:6" x14ac:dyDescent="0.3">
      <c r="A94">
        <v>413</v>
      </c>
      <c r="B94" t="s">
        <v>128</v>
      </c>
      <c r="C94">
        <v>13</v>
      </c>
      <c r="D94">
        <v>1750001</v>
      </c>
      <c r="E94">
        <v>2100000</v>
      </c>
      <c r="F94">
        <v>350000</v>
      </c>
    </row>
    <row r="95" spans="1:6" x14ac:dyDescent="0.3">
      <c r="A95">
        <v>414</v>
      </c>
      <c r="B95" t="s">
        <v>128</v>
      </c>
      <c r="C95">
        <v>14</v>
      </c>
      <c r="D95">
        <v>2100001</v>
      </c>
      <c r="E95">
        <v>2450000</v>
      </c>
      <c r="F95">
        <v>350000</v>
      </c>
    </row>
    <row r="96" spans="1:6" x14ac:dyDescent="0.3">
      <c r="A96">
        <v>415</v>
      </c>
      <c r="B96" t="s">
        <v>128</v>
      </c>
      <c r="C96">
        <v>15</v>
      </c>
      <c r="D96">
        <v>2450001</v>
      </c>
      <c r="E96">
        <v>2800000</v>
      </c>
      <c r="F96">
        <v>350000</v>
      </c>
    </row>
    <row r="97" spans="1:6" x14ac:dyDescent="0.3">
      <c r="A97">
        <v>416</v>
      </c>
      <c r="B97" t="s">
        <v>128</v>
      </c>
      <c r="C97">
        <v>16</v>
      </c>
      <c r="D97">
        <v>2800001</v>
      </c>
      <c r="E97">
        <v>3150000</v>
      </c>
      <c r="F97">
        <v>350000</v>
      </c>
    </row>
    <row r="98" spans="1:6" x14ac:dyDescent="0.3">
      <c r="A98">
        <v>417</v>
      </c>
      <c r="B98" t="s">
        <v>128</v>
      </c>
      <c r="C98">
        <v>17</v>
      </c>
      <c r="D98">
        <v>3150001</v>
      </c>
      <c r="E98">
        <v>3500000</v>
      </c>
      <c r="F98">
        <v>350000</v>
      </c>
    </row>
    <row r="99" spans="1:6" x14ac:dyDescent="0.3">
      <c r="A99">
        <v>418</v>
      </c>
      <c r="B99" t="s">
        <v>128</v>
      </c>
      <c r="C99">
        <v>18</v>
      </c>
      <c r="D99">
        <v>3500001</v>
      </c>
      <c r="E99">
        <v>3850000</v>
      </c>
      <c r="F99">
        <v>350000</v>
      </c>
    </row>
    <row r="100" spans="1:6" x14ac:dyDescent="0.3">
      <c r="A100">
        <v>419</v>
      </c>
      <c r="B100" t="s">
        <v>128</v>
      </c>
      <c r="C100">
        <v>19</v>
      </c>
      <c r="D100">
        <v>3850001</v>
      </c>
      <c r="E100">
        <v>4200000</v>
      </c>
      <c r="F100">
        <v>350000</v>
      </c>
    </row>
    <row r="101" spans="1:6" x14ac:dyDescent="0.3">
      <c r="A101">
        <v>420</v>
      </c>
      <c r="B101" t="s">
        <v>128</v>
      </c>
      <c r="C101">
        <v>20</v>
      </c>
      <c r="D101">
        <v>4200001</v>
      </c>
      <c r="E101">
        <v>4550000</v>
      </c>
      <c r="F101">
        <v>350000</v>
      </c>
    </row>
    <row r="102" spans="1:6" x14ac:dyDescent="0.3">
      <c r="A102">
        <v>421</v>
      </c>
      <c r="B102" t="s">
        <v>128</v>
      </c>
      <c r="C102">
        <v>21</v>
      </c>
      <c r="D102">
        <v>4550001</v>
      </c>
      <c r="E102">
        <v>4900000</v>
      </c>
      <c r="F102">
        <v>350000</v>
      </c>
    </row>
    <row r="103" spans="1:6" x14ac:dyDescent="0.3">
      <c r="A103">
        <v>422</v>
      </c>
      <c r="B103" t="s">
        <v>128</v>
      </c>
      <c r="C103">
        <v>22</v>
      </c>
      <c r="D103">
        <v>4900001</v>
      </c>
      <c r="E103">
        <v>5250000</v>
      </c>
      <c r="F103">
        <v>350000</v>
      </c>
    </row>
    <row r="104" spans="1:6" x14ac:dyDescent="0.3">
      <c r="A104">
        <v>423</v>
      </c>
      <c r="B104" t="s">
        <v>128</v>
      </c>
      <c r="C104">
        <v>23</v>
      </c>
      <c r="D104">
        <v>5250001</v>
      </c>
      <c r="E104">
        <v>5600000</v>
      </c>
      <c r="F104">
        <v>350000</v>
      </c>
    </row>
    <row r="105" spans="1:6" x14ac:dyDescent="0.3">
      <c r="A105">
        <v>424</v>
      </c>
      <c r="B105" t="s">
        <v>128</v>
      </c>
      <c r="C105">
        <v>24</v>
      </c>
      <c r="D105">
        <v>5600001</v>
      </c>
      <c r="E105">
        <v>5950000</v>
      </c>
      <c r="F105">
        <v>350000</v>
      </c>
    </row>
    <row r="106" spans="1:6" x14ac:dyDescent="0.3">
      <c r="A106">
        <v>425</v>
      </c>
      <c r="B106" t="s">
        <v>128</v>
      </c>
      <c r="C106">
        <v>25</v>
      </c>
      <c r="D106">
        <v>5950001</v>
      </c>
      <c r="E106">
        <v>6300000</v>
      </c>
      <c r="F106">
        <v>350000</v>
      </c>
    </row>
    <row r="107" spans="1:6" x14ac:dyDescent="0.3">
      <c r="A107">
        <v>501</v>
      </c>
      <c r="B107" t="s">
        <v>129</v>
      </c>
      <c r="C107">
        <v>1</v>
      </c>
      <c r="D107">
        <v>0</v>
      </c>
      <c r="E107">
        <v>2250</v>
      </c>
      <c r="F107">
        <v>2250</v>
      </c>
    </row>
    <row r="108" spans="1:6" x14ac:dyDescent="0.3">
      <c r="A108">
        <v>502</v>
      </c>
      <c r="B108" t="s">
        <v>129</v>
      </c>
      <c r="C108">
        <v>2</v>
      </c>
      <c r="D108">
        <v>2251</v>
      </c>
      <c r="E108">
        <v>4500</v>
      </c>
      <c r="F108">
        <v>2250</v>
      </c>
    </row>
    <row r="109" spans="1:6" x14ac:dyDescent="0.3">
      <c r="A109">
        <v>503</v>
      </c>
      <c r="B109" t="s">
        <v>129</v>
      </c>
      <c r="C109">
        <v>3</v>
      </c>
      <c r="D109">
        <v>4501</v>
      </c>
      <c r="E109">
        <v>10000</v>
      </c>
      <c r="F109">
        <v>5500</v>
      </c>
    </row>
    <row r="110" spans="1:6" x14ac:dyDescent="0.3">
      <c r="A110">
        <v>504</v>
      </c>
      <c r="B110" t="s">
        <v>129</v>
      </c>
      <c r="C110">
        <v>4</v>
      </c>
      <c r="D110">
        <v>10001</v>
      </c>
      <c r="E110">
        <v>20000</v>
      </c>
      <c r="F110">
        <v>10000</v>
      </c>
    </row>
    <row r="111" spans="1:6" x14ac:dyDescent="0.3">
      <c r="A111">
        <v>505</v>
      </c>
      <c r="B111" t="s">
        <v>129</v>
      </c>
      <c r="C111">
        <v>5</v>
      </c>
      <c r="D111">
        <v>20001</v>
      </c>
      <c r="E111">
        <v>40000</v>
      </c>
      <c r="F111">
        <v>20000</v>
      </c>
    </row>
    <row r="112" spans="1:6" x14ac:dyDescent="0.3">
      <c r="A112">
        <v>506</v>
      </c>
      <c r="B112" t="s">
        <v>129</v>
      </c>
      <c r="C112">
        <v>6</v>
      </c>
      <c r="D112">
        <v>40001</v>
      </c>
      <c r="E112">
        <v>90000</v>
      </c>
      <c r="F112">
        <v>50000</v>
      </c>
    </row>
    <row r="113" spans="1:6" x14ac:dyDescent="0.3">
      <c r="A113">
        <v>507</v>
      </c>
      <c r="B113" t="s">
        <v>129</v>
      </c>
      <c r="C113">
        <v>7</v>
      </c>
      <c r="D113">
        <v>90001</v>
      </c>
      <c r="E113">
        <v>150000</v>
      </c>
      <c r="F113">
        <v>60000</v>
      </c>
    </row>
    <row r="114" spans="1:6" x14ac:dyDescent="0.3">
      <c r="A114">
        <v>508</v>
      </c>
      <c r="B114" t="s">
        <v>129</v>
      </c>
      <c r="C114">
        <v>8</v>
      </c>
      <c r="D114">
        <v>150001</v>
      </c>
      <c r="E114">
        <v>225000</v>
      </c>
      <c r="F114">
        <v>75000</v>
      </c>
    </row>
    <row r="115" spans="1:6" x14ac:dyDescent="0.3">
      <c r="A115">
        <v>509</v>
      </c>
      <c r="B115" t="s">
        <v>129</v>
      </c>
      <c r="C115">
        <v>9</v>
      </c>
      <c r="D115">
        <v>225001</v>
      </c>
      <c r="E115">
        <v>325000</v>
      </c>
      <c r="F115">
        <v>100000</v>
      </c>
    </row>
    <row r="116" spans="1:6" x14ac:dyDescent="0.3">
      <c r="A116">
        <v>510</v>
      </c>
      <c r="B116" t="s">
        <v>129</v>
      </c>
      <c r="C116">
        <v>10</v>
      </c>
      <c r="D116">
        <v>325001</v>
      </c>
      <c r="E116">
        <v>650000</v>
      </c>
      <c r="F116">
        <v>325000</v>
      </c>
    </row>
    <row r="117" spans="1:6" x14ac:dyDescent="0.3">
      <c r="A117">
        <v>511</v>
      </c>
      <c r="B117" t="s">
        <v>129</v>
      </c>
      <c r="C117">
        <v>11</v>
      </c>
      <c r="D117">
        <v>650001</v>
      </c>
      <c r="E117">
        <v>975000</v>
      </c>
      <c r="F117">
        <v>325000</v>
      </c>
    </row>
    <row r="118" spans="1:6" x14ac:dyDescent="0.3">
      <c r="A118">
        <v>512</v>
      </c>
      <c r="B118" t="s">
        <v>129</v>
      </c>
      <c r="C118">
        <v>12</v>
      </c>
      <c r="D118">
        <v>975001</v>
      </c>
      <c r="E118">
        <v>1300000</v>
      </c>
      <c r="F118">
        <v>325000</v>
      </c>
    </row>
    <row r="119" spans="1:6" x14ac:dyDescent="0.3">
      <c r="A119">
        <v>513</v>
      </c>
      <c r="B119" t="s">
        <v>129</v>
      </c>
      <c r="C119">
        <v>13</v>
      </c>
      <c r="D119">
        <v>1300001</v>
      </c>
      <c r="E119">
        <v>1625000</v>
      </c>
      <c r="F119">
        <v>325000</v>
      </c>
    </row>
    <row r="120" spans="1:6" x14ac:dyDescent="0.3">
      <c r="A120">
        <v>514</v>
      </c>
      <c r="B120" t="s">
        <v>129</v>
      </c>
      <c r="C120">
        <v>14</v>
      </c>
      <c r="D120">
        <v>1625001</v>
      </c>
      <c r="E120">
        <v>1950000</v>
      </c>
      <c r="F120">
        <v>325000</v>
      </c>
    </row>
    <row r="121" spans="1:6" x14ac:dyDescent="0.3">
      <c r="A121">
        <v>515</v>
      </c>
      <c r="B121" t="s">
        <v>129</v>
      </c>
      <c r="C121">
        <v>15</v>
      </c>
      <c r="D121">
        <v>1950001</v>
      </c>
      <c r="E121">
        <v>2275000</v>
      </c>
      <c r="F121">
        <v>325000</v>
      </c>
    </row>
    <row r="122" spans="1:6" x14ac:dyDescent="0.3">
      <c r="A122">
        <v>516</v>
      </c>
      <c r="B122" t="s">
        <v>129</v>
      </c>
      <c r="C122">
        <v>16</v>
      </c>
      <c r="D122">
        <v>2275001</v>
      </c>
      <c r="E122">
        <v>2600000</v>
      </c>
      <c r="F122">
        <v>325000</v>
      </c>
    </row>
    <row r="123" spans="1:6" x14ac:dyDescent="0.3">
      <c r="A123">
        <v>517</v>
      </c>
      <c r="B123" t="s">
        <v>129</v>
      </c>
      <c r="C123">
        <v>17</v>
      </c>
      <c r="D123">
        <v>2600001</v>
      </c>
      <c r="E123">
        <v>2925000</v>
      </c>
      <c r="F123">
        <v>325000</v>
      </c>
    </row>
    <row r="124" spans="1:6" x14ac:dyDescent="0.3">
      <c r="A124">
        <v>518</v>
      </c>
      <c r="B124" t="s">
        <v>129</v>
      </c>
      <c r="C124">
        <v>18</v>
      </c>
      <c r="D124">
        <v>2925001</v>
      </c>
      <c r="E124">
        <v>3250000</v>
      </c>
      <c r="F124">
        <v>325000</v>
      </c>
    </row>
    <row r="125" spans="1:6" x14ac:dyDescent="0.3">
      <c r="A125">
        <v>519</v>
      </c>
      <c r="B125" t="s">
        <v>129</v>
      </c>
      <c r="C125">
        <v>19</v>
      </c>
      <c r="D125">
        <v>3250001</v>
      </c>
      <c r="E125">
        <v>3575000</v>
      </c>
      <c r="F125">
        <v>325000</v>
      </c>
    </row>
    <row r="126" spans="1:6" x14ac:dyDescent="0.3">
      <c r="A126">
        <v>520</v>
      </c>
      <c r="B126" t="s">
        <v>129</v>
      </c>
      <c r="C126">
        <v>20</v>
      </c>
      <c r="D126">
        <v>3575001</v>
      </c>
      <c r="E126">
        <v>3900000</v>
      </c>
      <c r="F126">
        <v>325000</v>
      </c>
    </row>
    <row r="127" spans="1:6" x14ac:dyDescent="0.3">
      <c r="A127">
        <v>521</v>
      </c>
      <c r="B127" t="s">
        <v>129</v>
      </c>
      <c r="C127">
        <v>21</v>
      </c>
      <c r="D127">
        <v>3900001</v>
      </c>
      <c r="E127">
        <v>4225000</v>
      </c>
      <c r="F127">
        <v>325000</v>
      </c>
    </row>
    <row r="128" spans="1:6" x14ac:dyDescent="0.3">
      <c r="A128">
        <v>522</v>
      </c>
      <c r="B128" t="s">
        <v>129</v>
      </c>
      <c r="C128">
        <v>22</v>
      </c>
      <c r="D128">
        <v>4225001</v>
      </c>
      <c r="E128">
        <v>4550000</v>
      </c>
      <c r="F128">
        <v>325000</v>
      </c>
    </row>
    <row r="129" spans="1:6" x14ac:dyDescent="0.3">
      <c r="A129">
        <v>523</v>
      </c>
      <c r="B129" t="s">
        <v>129</v>
      </c>
      <c r="C129">
        <v>23</v>
      </c>
      <c r="D129">
        <v>4550001</v>
      </c>
      <c r="E129">
        <v>4875000</v>
      </c>
      <c r="F129">
        <v>325000</v>
      </c>
    </row>
    <row r="130" spans="1:6" x14ac:dyDescent="0.3">
      <c r="A130">
        <v>524</v>
      </c>
      <c r="B130" t="s">
        <v>129</v>
      </c>
      <c r="C130">
        <v>24</v>
      </c>
      <c r="D130">
        <v>4875001</v>
      </c>
      <c r="E130">
        <v>5200000</v>
      </c>
      <c r="F130">
        <v>325000</v>
      </c>
    </row>
    <row r="131" spans="1:6" x14ac:dyDescent="0.3">
      <c r="A131">
        <v>525</v>
      </c>
      <c r="B131" t="s">
        <v>129</v>
      </c>
      <c r="C131">
        <v>25</v>
      </c>
      <c r="D131">
        <v>5200001</v>
      </c>
      <c r="E131">
        <v>5525000</v>
      </c>
      <c r="F131">
        <v>325000</v>
      </c>
    </row>
    <row r="132" spans="1:6" x14ac:dyDescent="0.3">
      <c r="A132">
        <v>601</v>
      </c>
      <c r="B132" t="s">
        <v>130</v>
      </c>
      <c r="C132">
        <v>1</v>
      </c>
      <c r="D132">
        <v>0</v>
      </c>
      <c r="E132">
        <v>2500</v>
      </c>
      <c r="F132">
        <v>2500</v>
      </c>
    </row>
    <row r="133" spans="1:6" x14ac:dyDescent="0.3">
      <c r="A133">
        <v>602</v>
      </c>
      <c r="B133" t="s">
        <v>130</v>
      </c>
      <c r="C133">
        <v>2</v>
      </c>
      <c r="D133">
        <v>2501</v>
      </c>
      <c r="E133">
        <v>5000</v>
      </c>
      <c r="F133">
        <v>2500</v>
      </c>
    </row>
    <row r="134" spans="1:6" x14ac:dyDescent="0.3">
      <c r="A134">
        <v>603</v>
      </c>
      <c r="B134" t="s">
        <v>130</v>
      </c>
      <c r="C134">
        <v>3</v>
      </c>
      <c r="D134">
        <v>5001</v>
      </c>
      <c r="E134">
        <v>10000</v>
      </c>
      <c r="F134">
        <v>5000</v>
      </c>
    </row>
    <row r="135" spans="1:6" x14ac:dyDescent="0.3">
      <c r="A135">
        <v>604</v>
      </c>
      <c r="B135" t="s">
        <v>130</v>
      </c>
      <c r="C135">
        <v>4</v>
      </c>
      <c r="D135">
        <v>10001</v>
      </c>
      <c r="E135">
        <v>22500</v>
      </c>
      <c r="F135">
        <v>12500</v>
      </c>
    </row>
    <row r="136" spans="1:6" x14ac:dyDescent="0.3">
      <c r="A136">
        <v>605</v>
      </c>
      <c r="B136" t="s">
        <v>130</v>
      </c>
      <c r="C136">
        <v>5</v>
      </c>
      <c r="D136">
        <v>22501</v>
      </c>
      <c r="E136">
        <v>40000</v>
      </c>
      <c r="F136">
        <v>17500</v>
      </c>
    </row>
    <row r="137" spans="1:6" x14ac:dyDescent="0.3">
      <c r="A137">
        <v>606</v>
      </c>
      <c r="B137" t="s">
        <v>130</v>
      </c>
      <c r="C137">
        <v>6</v>
      </c>
      <c r="D137">
        <v>40001</v>
      </c>
      <c r="E137">
        <v>60000</v>
      </c>
      <c r="F137">
        <v>20000</v>
      </c>
    </row>
    <row r="138" spans="1:6" x14ac:dyDescent="0.3">
      <c r="A138">
        <v>607</v>
      </c>
      <c r="B138" t="s">
        <v>130</v>
      </c>
      <c r="C138">
        <v>7</v>
      </c>
      <c r="D138">
        <v>60001</v>
      </c>
      <c r="E138">
        <v>90000</v>
      </c>
      <c r="F138">
        <v>30000</v>
      </c>
    </row>
    <row r="139" spans="1:6" x14ac:dyDescent="0.3">
      <c r="A139">
        <v>608</v>
      </c>
      <c r="B139" t="s">
        <v>130</v>
      </c>
      <c r="C139">
        <v>8</v>
      </c>
      <c r="D139">
        <v>90001</v>
      </c>
      <c r="E139">
        <v>135000</v>
      </c>
      <c r="F139">
        <v>45000</v>
      </c>
    </row>
    <row r="140" spans="1:6" x14ac:dyDescent="0.3">
      <c r="A140">
        <v>609</v>
      </c>
      <c r="B140" t="s">
        <v>130</v>
      </c>
      <c r="C140">
        <v>9</v>
      </c>
      <c r="D140">
        <v>135001</v>
      </c>
      <c r="E140">
        <v>250000</v>
      </c>
      <c r="F140">
        <v>115000</v>
      </c>
    </row>
    <row r="141" spans="1:6" x14ac:dyDescent="0.3">
      <c r="A141">
        <v>610</v>
      </c>
      <c r="B141" t="s">
        <v>130</v>
      </c>
      <c r="C141">
        <v>10</v>
      </c>
      <c r="D141">
        <v>250001</v>
      </c>
      <c r="E141">
        <v>375000</v>
      </c>
      <c r="F141">
        <v>125000</v>
      </c>
    </row>
    <row r="142" spans="1:6" x14ac:dyDescent="0.3">
      <c r="A142">
        <v>611</v>
      </c>
      <c r="B142" t="s">
        <v>130</v>
      </c>
      <c r="C142">
        <v>11</v>
      </c>
      <c r="D142">
        <v>375001</v>
      </c>
      <c r="E142">
        <v>750000</v>
      </c>
      <c r="F142">
        <v>375000</v>
      </c>
    </row>
    <row r="143" spans="1:6" x14ac:dyDescent="0.3">
      <c r="A143">
        <v>612</v>
      </c>
      <c r="B143" t="s">
        <v>130</v>
      </c>
      <c r="C143">
        <v>12</v>
      </c>
      <c r="D143">
        <v>750001</v>
      </c>
      <c r="E143">
        <v>1125000</v>
      </c>
      <c r="F143">
        <v>375000</v>
      </c>
    </row>
    <row r="144" spans="1:6" x14ac:dyDescent="0.3">
      <c r="A144">
        <v>613</v>
      </c>
      <c r="B144" t="s">
        <v>130</v>
      </c>
      <c r="C144">
        <v>13</v>
      </c>
      <c r="D144">
        <v>1125001</v>
      </c>
      <c r="E144">
        <v>1500000</v>
      </c>
      <c r="F144">
        <v>375000</v>
      </c>
    </row>
    <row r="145" spans="1:6" x14ac:dyDescent="0.3">
      <c r="A145">
        <v>614</v>
      </c>
      <c r="B145" t="s">
        <v>130</v>
      </c>
      <c r="C145">
        <v>14</v>
      </c>
      <c r="D145">
        <v>1500001</v>
      </c>
      <c r="E145">
        <v>1875000</v>
      </c>
      <c r="F145">
        <v>375000</v>
      </c>
    </row>
    <row r="146" spans="1:6" x14ac:dyDescent="0.3">
      <c r="A146">
        <v>615</v>
      </c>
      <c r="B146" t="s">
        <v>130</v>
      </c>
      <c r="C146">
        <v>15</v>
      </c>
      <c r="D146">
        <v>1875001</v>
      </c>
      <c r="E146">
        <v>2250000</v>
      </c>
      <c r="F146">
        <v>375000</v>
      </c>
    </row>
    <row r="147" spans="1:6" x14ac:dyDescent="0.3">
      <c r="A147">
        <v>616</v>
      </c>
      <c r="B147" t="s">
        <v>130</v>
      </c>
      <c r="C147">
        <v>16</v>
      </c>
      <c r="D147">
        <v>2250001</v>
      </c>
      <c r="E147">
        <v>2625000</v>
      </c>
      <c r="F147">
        <v>375000</v>
      </c>
    </row>
    <row r="148" spans="1:6" x14ac:dyDescent="0.3">
      <c r="A148">
        <v>617</v>
      </c>
      <c r="B148" t="s">
        <v>130</v>
      </c>
      <c r="C148">
        <v>17</v>
      </c>
      <c r="D148">
        <v>2625001</v>
      </c>
      <c r="E148">
        <v>3000000</v>
      </c>
      <c r="F148">
        <v>375000</v>
      </c>
    </row>
    <row r="149" spans="1:6" x14ac:dyDescent="0.3">
      <c r="A149">
        <v>618</v>
      </c>
      <c r="B149" t="s">
        <v>130</v>
      </c>
      <c r="C149">
        <v>18</v>
      </c>
      <c r="D149">
        <v>3000001</v>
      </c>
      <c r="E149">
        <v>3375000</v>
      </c>
      <c r="F149">
        <v>375000</v>
      </c>
    </row>
    <row r="150" spans="1:6" x14ac:dyDescent="0.3">
      <c r="A150">
        <v>619</v>
      </c>
      <c r="B150" t="s">
        <v>130</v>
      </c>
      <c r="C150">
        <v>19</v>
      </c>
      <c r="D150">
        <v>3375001</v>
      </c>
      <c r="E150">
        <v>3750000</v>
      </c>
      <c r="F150">
        <v>375000</v>
      </c>
    </row>
    <row r="151" spans="1:6" x14ac:dyDescent="0.3">
      <c r="A151">
        <v>620</v>
      </c>
      <c r="B151" t="s">
        <v>130</v>
      </c>
      <c r="C151">
        <v>20</v>
      </c>
      <c r="D151">
        <v>3750001</v>
      </c>
      <c r="E151">
        <v>4125000</v>
      </c>
      <c r="F151">
        <v>375000</v>
      </c>
    </row>
    <row r="152" spans="1:6" x14ac:dyDescent="0.3">
      <c r="A152">
        <v>621</v>
      </c>
      <c r="B152" t="s">
        <v>130</v>
      </c>
      <c r="C152">
        <v>21</v>
      </c>
      <c r="D152">
        <v>4125001</v>
      </c>
      <c r="E152">
        <v>4500000</v>
      </c>
      <c r="F152">
        <v>375000</v>
      </c>
    </row>
    <row r="153" spans="1:6" x14ac:dyDescent="0.3">
      <c r="A153">
        <v>622</v>
      </c>
      <c r="B153" t="s">
        <v>130</v>
      </c>
      <c r="C153">
        <v>22</v>
      </c>
      <c r="D153">
        <v>4500001</v>
      </c>
      <c r="E153">
        <v>4875000</v>
      </c>
      <c r="F153">
        <v>375000</v>
      </c>
    </row>
    <row r="154" spans="1:6" x14ac:dyDescent="0.3">
      <c r="A154">
        <v>623</v>
      </c>
      <c r="B154" t="s">
        <v>130</v>
      </c>
      <c r="C154">
        <v>23</v>
      </c>
      <c r="D154">
        <v>4875001</v>
      </c>
      <c r="E154">
        <v>5250000</v>
      </c>
      <c r="F154">
        <v>375000</v>
      </c>
    </row>
    <row r="155" spans="1:6" x14ac:dyDescent="0.3">
      <c r="A155">
        <v>624</v>
      </c>
      <c r="B155" t="s">
        <v>130</v>
      </c>
      <c r="C155">
        <v>24</v>
      </c>
      <c r="D155">
        <v>5250001</v>
      </c>
      <c r="E155">
        <v>5625000</v>
      </c>
      <c r="F155">
        <v>375000</v>
      </c>
    </row>
    <row r="156" spans="1:6" x14ac:dyDescent="0.3">
      <c r="A156">
        <v>625</v>
      </c>
      <c r="B156" t="s">
        <v>130</v>
      </c>
      <c r="C156">
        <v>25</v>
      </c>
      <c r="D156">
        <v>5625001</v>
      </c>
      <c r="E156">
        <v>6000000</v>
      </c>
      <c r="F156">
        <v>375000</v>
      </c>
    </row>
    <row r="157" spans="1:6" x14ac:dyDescent="0.3">
      <c r="A157">
        <v>701</v>
      </c>
      <c r="B157" t="s">
        <v>570</v>
      </c>
      <c r="C157">
        <v>1</v>
      </c>
      <c r="D157">
        <v>0</v>
      </c>
      <c r="E157">
        <v>2250</v>
      </c>
      <c r="F157">
        <v>2250</v>
      </c>
    </row>
    <row r="158" spans="1:6" x14ac:dyDescent="0.3">
      <c r="A158">
        <v>702</v>
      </c>
      <c r="B158" t="s">
        <v>570</v>
      </c>
      <c r="C158">
        <v>2</v>
      </c>
      <c r="D158">
        <v>2251</v>
      </c>
      <c r="E158">
        <v>4500</v>
      </c>
      <c r="F158">
        <v>2250</v>
      </c>
    </row>
    <row r="159" spans="1:6" x14ac:dyDescent="0.3">
      <c r="A159">
        <v>703</v>
      </c>
      <c r="B159" t="s">
        <v>570</v>
      </c>
      <c r="C159">
        <v>3</v>
      </c>
      <c r="D159">
        <v>4501</v>
      </c>
      <c r="E159">
        <v>9000</v>
      </c>
      <c r="F159">
        <v>4500</v>
      </c>
    </row>
    <row r="160" spans="1:6" x14ac:dyDescent="0.3">
      <c r="A160">
        <v>704</v>
      </c>
      <c r="B160" t="s">
        <v>570</v>
      </c>
      <c r="C160">
        <v>4</v>
      </c>
      <c r="D160">
        <v>9001</v>
      </c>
      <c r="E160">
        <v>18000</v>
      </c>
      <c r="F160">
        <v>9000</v>
      </c>
    </row>
    <row r="161" spans="1:6" x14ac:dyDescent="0.3">
      <c r="A161">
        <v>705</v>
      </c>
      <c r="B161" t="s">
        <v>570</v>
      </c>
      <c r="C161">
        <v>5</v>
      </c>
      <c r="D161">
        <v>18001</v>
      </c>
      <c r="E161">
        <v>35000</v>
      </c>
      <c r="F161">
        <v>17000</v>
      </c>
    </row>
    <row r="162" spans="1:6" x14ac:dyDescent="0.3">
      <c r="A162">
        <v>706</v>
      </c>
      <c r="B162" t="s">
        <v>570</v>
      </c>
      <c r="C162">
        <v>6</v>
      </c>
      <c r="D162">
        <v>35001</v>
      </c>
      <c r="E162">
        <v>60000</v>
      </c>
      <c r="F162">
        <v>25000</v>
      </c>
    </row>
    <row r="163" spans="1:6" x14ac:dyDescent="0.3">
      <c r="A163">
        <v>707</v>
      </c>
      <c r="B163" t="s">
        <v>570</v>
      </c>
      <c r="C163">
        <v>7</v>
      </c>
      <c r="D163">
        <v>60001</v>
      </c>
      <c r="E163">
        <v>95000</v>
      </c>
      <c r="F163">
        <v>35000</v>
      </c>
    </row>
    <row r="164" spans="1:6" x14ac:dyDescent="0.3">
      <c r="A164">
        <v>708</v>
      </c>
      <c r="B164" t="s">
        <v>570</v>
      </c>
      <c r="C164">
        <v>8</v>
      </c>
      <c r="D164">
        <v>95001</v>
      </c>
      <c r="E164">
        <v>145000</v>
      </c>
      <c r="F164">
        <v>50000</v>
      </c>
    </row>
    <row r="165" spans="1:6" x14ac:dyDescent="0.3">
      <c r="A165">
        <v>709</v>
      </c>
      <c r="B165" t="s">
        <v>570</v>
      </c>
      <c r="C165">
        <v>9</v>
      </c>
      <c r="D165">
        <v>145001</v>
      </c>
      <c r="E165">
        <v>220000</v>
      </c>
      <c r="F165">
        <v>75000</v>
      </c>
    </row>
    <row r="166" spans="1:6" x14ac:dyDescent="0.3">
      <c r="A166">
        <v>710</v>
      </c>
      <c r="B166" t="s">
        <v>570</v>
      </c>
      <c r="C166">
        <v>10</v>
      </c>
      <c r="D166">
        <v>220001</v>
      </c>
      <c r="E166">
        <v>440000</v>
      </c>
      <c r="F166">
        <v>220000</v>
      </c>
    </row>
    <row r="167" spans="1:6" x14ac:dyDescent="0.3">
      <c r="A167">
        <v>711</v>
      </c>
      <c r="B167" t="s">
        <v>570</v>
      </c>
      <c r="C167">
        <v>11</v>
      </c>
      <c r="D167">
        <v>440001</v>
      </c>
      <c r="E167">
        <v>660000</v>
      </c>
      <c r="F167">
        <v>220000</v>
      </c>
    </row>
    <row r="168" spans="1:6" x14ac:dyDescent="0.3">
      <c r="A168">
        <v>712</v>
      </c>
      <c r="B168" t="s">
        <v>570</v>
      </c>
      <c r="C168">
        <v>12</v>
      </c>
      <c r="D168">
        <v>660001</v>
      </c>
      <c r="E168">
        <v>880000</v>
      </c>
      <c r="F168">
        <v>220000</v>
      </c>
    </row>
    <row r="169" spans="1:6" x14ac:dyDescent="0.3">
      <c r="A169">
        <v>713</v>
      </c>
      <c r="B169" t="s">
        <v>570</v>
      </c>
      <c r="C169">
        <v>13</v>
      </c>
      <c r="D169">
        <v>880001</v>
      </c>
      <c r="E169">
        <v>1100000</v>
      </c>
      <c r="F169">
        <v>220000</v>
      </c>
    </row>
    <row r="170" spans="1:6" x14ac:dyDescent="0.3">
      <c r="A170">
        <v>714</v>
      </c>
      <c r="B170" t="s">
        <v>570</v>
      </c>
      <c r="C170">
        <v>14</v>
      </c>
      <c r="D170">
        <v>1100001</v>
      </c>
      <c r="E170">
        <v>1320000</v>
      </c>
      <c r="F170">
        <v>220000</v>
      </c>
    </row>
    <row r="171" spans="1:6" x14ac:dyDescent="0.3">
      <c r="A171">
        <v>715</v>
      </c>
      <c r="B171" t="s">
        <v>570</v>
      </c>
      <c r="C171">
        <v>15</v>
      </c>
      <c r="D171">
        <v>1320001</v>
      </c>
      <c r="E171">
        <v>1540000</v>
      </c>
      <c r="F171">
        <v>220000</v>
      </c>
    </row>
    <row r="172" spans="1:6" x14ac:dyDescent="0.3">
      <c r="A172">
        <v>716</v>
      </c>
      <c r="B172" t="s">
        <v>570</v>
      </c>
      <c r="C172">
        <v>16</v>
      </c>
      <c r="D172">
        <v>1540001</v>
      </c>
      <c r="E172">
        <v>1760000</v>
      </c>
      <c r="F172">
        <v>220000</v>
      </c>
    </row>
    <row r="173" spans="1:6" x14ac:dyDescent="0.3">
      <c r="A173">
        <v>717</v>
      </c>
      <c r="B173" t="s">
        <v>570</v>
      </c>
      <c r="C173">
        <v>17</v>
      </c>
      <c r="D173">
        <v>1760001</v>
      </c>
      <c r="E173">
        <v>1980000</v>
      </c>
      <c r="F173">
        <v>220000</v>
      </c>
    </row>
    <row r="174" spans="1:6" x14ac:dyDescent="0.3">
      <c r="A174">
        <v>718</v>
      </c>
      <c r="B174" t="s">
        <v>570</v>
      </c>
      <c r="C174">
        <v>18</v>
      </c>
      <c r="D174">
        <v>1980001</v>
      </c>
      <c r="E174">
        <v>2200000</v>
      </c>
      <c r="F174">
        <v>220000</v>
      </c>
    </row>
    <row r="175" spans="1:6" x14ac:dyDescent="0.3">
      <c r="A175">
        <v>719</v>
      </c>
      <c r="B175" t="s">
        <v>570</v>
      </c>
      <c r="C175">
        <v>19</v>
      </c>
      <c r="D175">
        <v>2200001</v>
      </c>
      <c r="E175">
        <v>2420000</v>
      </c>
      <c r="F175">
        <v>220000</v>
      </c>
    </row>
    <row r="176" spans="1:6" x14ac:dyDescent="0.3">
      <c r="A176">
        <v>720</v>
      </c>
      <c r="B176" t="s">
        <v>570</v>
      </c>
      <c r="C176">
        <v>20</v>
      </c>
      <c r="D176">
        <v>2420001</v>
      </c>
      <c r="E176">
        <v>2640000</v>
      </c>
      <c r="F176">
        <v>220000</v>
      </c>
    </row>
    <row r="177" spans="1:6" x14ac:dyDescent="0.3">
      <c r="A177">
        <v>721</v>
      </c>
      <c r="B177" t="s">
        <v>570</v>
      </c>
      <c r="C177">
        <v>21</v>
      </c>
      <c r="D177">
        <v>2640001</v>
      </c>
      <c r="E177">
        <v>2860000</v>
      </c>
      <c r="F177">
        <v>220000</v>
      </c>
    </row>
    <row r="178" spans="1:6" x14ac:dyDescent="0.3">
      <c r="A178">
        <v>722</v>
      </c>
      <c r="B178" t="s">
        <v>570</v>
      </c>
      <c r="C178">
        <v>22</v>
      </c>
      <c r="D178">
        <v>2860001</v>
      </c>
      <c r="E178">
        <v>3080000</v>
      </c>
      <c r="F178">
        <v>220000</v>
      </c>
    </row>
    <row r="179" spans="1:6" x14ac:dyDescent="0.3">
      <c r="A179">
        <v>723</v>
      </c>
      <c r="B179" t="s">
        <v>570</v>
      </c>
      <c r="C179">
        <v>23</v>
      </c>
      <c r="D179">
        <v>3080001</v>
      </c>
      <c r="E179">
        <v>3300000</v>
      </c>
      <c r="F179">
        <v>220000</v>
      </c>
    </row>
    <row r="180" spans="1:6" x14ac:dyDescent="0.3">
      <c r="A180">
        <v>724</v>
      </c>
      <c r="B180" t="s">
        <v>570</v>
      </c>
      <c r="C180">
        <v>24</v>
      </c>
      <c r="D180">
        <v>3300001</v>
      </c>
      <c r="E180">
        <v>3520000</v>
      </c>
      <c r="F180">
        <v>220000</v>
      </c>
    </row>
    <row r="181" spans="1:6" x14ac:dyDescent="0.3">
      <c r="A181">
        <v>725</v>
      </c>
      <c r="B181" t="s">
        <v>570</v>
      </c>
      <c r="C181">
        <v>25</v>
      </c>
      <c r="D181">
        <v>3520001</v>
      </c>
      <c r="E181">
        <v>3740000</v>
      </c>
      <c r="F181">
        <v>220000</v>
      </c>
    </row>
    <row r="182" spans="1:6" x14ac:dyDescent="0.3">
      <c r="A182">
        <v>801</v>
      </c>
      <c r="B182" t="s">
        <v>132</v>
      </c>
      <c r="C182">
        <v>1</v>
      </c>
      <c r="D182">
        <v>0</v>
      </c>
      <c r="E182">
        <v>1250</v>
      </c>
      <c r="F182">
        <v>1250</v>
      </c>
    </row>
    <row r="183" spans="1:6" x14ac:dyDescent="0.3">
      <c r="A183">
        <v>802</v>
      </c>
      <c r="B183" t="s">
        <v>132</v>
      </c>
      <c r="C183">
        <v>2</v>
      </c>
      <c r="D183">
        <v>1251</v>
      </c>
      <c r="E183">
        <v>2500</v>
      </c>
      <c r="F183">
        <v>1250</v>
      </c>
    </row>
    <row r="184" spans="1:6" x14ac:dyDescent="0.3">
      <c r="A184">
        <v>803</v>
      </c>
      <c r="B184" t="s">
        <v>132</v>
      </c>
      <c r="C184">
        <v>3</v>
      </c>
      <c r="D184">
        <v>2501</v>
      </c>
      <c r="E184">
        <v>5000</v>
      </c>
      <c r="F184">
        <v>2500</v>
      </c>
    </row>
    <row r="185" spans="1:6" x14ac:dyDescent="0.3">
      <c r="A185">
        <v>804</v>
      </c>
      <c r="B185" t="s">
        <v>132</v>
      </c>
      <c r="C185">
        <v>4</v>
      </c>
      <c r="D185">
        <v>5001</v>
      </c>
      <c r="E185">
        <v>10000</v>
      </c>
      <c r="F185">
        <v>5000</v>
      </c>
    </row>
    <row r="186" spans="1:6" x14ac:dyDescent="0.3">
      <c r="A186">
        <v>805</v>
      </c>
      <c r="B186" t="s">
        <v>132</v>
      </c>
      <c r="C186">
        <v>5</v>
      </c>
      <c r="D186">
        <v>10001</v>
      </c>
      <c r="E186">
        <v>20000</v>
      </c>
      <c r="F186">
        <v>10000</v>
      </c>
    </row>
    <row r="187" spans="1:6" x14ac:dyDescent="0.3">
      <c r="A187">
        <v>806</v>
      </c>
      <c r="B187" t="s">
        <v>132</v>
      </c>
      <c r="C187">
        <v>6</v>
      </c>
      <c r="D187">
        <v>20001</v>
      </c>
      <c r="E187">
        <v>42500</v>
      </c>
      <c r="F187">
        <v>22500</v>
      </c>
    </row>
    <row r="188" spans="1:6" x14ac:dyDescent="0.3">
      <c r="A188">
        <v>807</v>
      </c>
      <c r="B188" t="s">
        <v>132</v>
      </c>
      <c r="C188">
        <v>7</v>
      </c>
      <c r="D188">
        <v>42501</v>
      </c>
      <c r="E188">
        <v>70000</v>
      </c>
      <c r="F188">
        <v>27500</v>
      </c>
    </row>
    <row r="189" spans="1:6" x14ac:dyDescent="0.3">
      <c r="A189">
        <v>808</v>
      </c>
      <c r="B189" t="s">
        <v>132</v>
      </c>
      <c r="C189">
        <v>8</v>
      </c>
      <c r="D189">
        <v>70001</v>
      </c>
      <c r="E189">
        <v>110000</v>
      </c>
      <c r="F189">
        <v>40000</v>
      </c>
    </row>
    <row r="190" spans="1:6" x14ac:dyDescent="0.3">
      <c r="A190">
        <v>809</v>
      </c>
      <c r="B190" t="s">
        <v>132</v>
      </c>
      <c r="C190">
        <v>9</v>
      </c>
      <c r="D190">
        <v>110001</v>
      </c>
      <c r="E190">
        <v>160000</v>
      </c>
      <c r="F190">
        <v>50000</v>
      </c>
    </row>
    <row r="191" spans="1:6" x14ac:dyDescent="0.3">
      <c r="A191">
        <v>810</v>
      </c>
      <c r="B191" t="s">
        <v>132</v>
      </c>
      <c r="C191">
        <v>10</v>
      </c>
      <c r="D191">
        <v>160001</v>
      </c>
      <c r="E191">
        <v>220000</v>
      </c>
      <c r="F191">
        <v>60000</v>
      </c>
    </row>
    <row r="192" spans="1:6" x14ac:dyDescent="0.3">
      <c r="A192">
        <v>811</v>
      </c>
      <c r="B192" t="s">
        <v>132</v>
      </c>
      <c r="C192">
        <v>11</v>
      </c>
      <c r="D192">
        <v>220001</v>
      </c>
      <c r="E192">
        <v>440000</v>
      </c>
      <c r="F192">
        <v>220000</v>
      </c>
    </row>
    <row r="193" spans="1:6" x14ac:dyDescent="0.3">
      <c r="A193">
        <v>812</v>
      </c>
      <c r="B193" t="s">
        <v>132</v>
      </c>
      <c r="C193">
        <v>12</v>
      </c>
      <c r="D193">
        <v>440001</v>
      </c>
      <c r="E193">
        <v>660000</v>
      </c>
      <c r="F193">
        <v>220000</v>
      </c>
    </row>
    <row r="194" spans="1:6" x14ac:dyDescent="0.3">
      <c r="A194">
        <v>813</v>
      </c>
      <c r="B194" t="s">
        <v>132</v>
      </c>
      <c r="C194">
        <v>13</v>
      </c>
      <c r="D194">
        <v>660001</v>
      </c>
      <c r="E194">
        <v>880000</v>
      </c>
      <c r="F194">
        <v>220000</v>
      </c>
    </row>
    <row r="195" spans="1:6" x14ac:dyDescent="0.3">
      <c r="A195">
        <v>814</v>
      </c>
      <c r="B195" t="s">
        <v>132</v>
      </c>
      <c r="C195">
        <v>14</v>
      </c>
      <c r="D195">
        <v>880001</v>
      </c>
      <c r="E195">
        <v>1100000</v>
      </c>
      <c r="F195">
        <v>220000</v>
      </c>
    </row>
    <row r="196" spans="1:6" x14ac:dyDescent="0.3">
      <c r="A196">
        <v>815</v>
      </c>
      <c r="B196" t="s">
        <v>132</v>
      </c>
      <c r="C196">
        <v>15</v>
      </c>
      <c r="D196">
        <v>1100001</v>
      </c>
      <c r="E196">
        <v>1320000</v>
      </c>
      <c r="F196">
        <v>220000</v>
      </c>
    </row>
    <row r="197" spans="1:6" x14ac:dyDescent="0.3">
      <c r="A197">
        <v>816</v>
      </c>
      <c r="B197" t="s">
        <v>132</v>
      </c>
      <c r="C197">
        <v>16</v>
      </c>
      <c r="D197">
        <v>1320001</v>
      </c>
      <c r="E197">
        <v>1540000</v>
      </c>
      <c r="F197">
        <v>220000</v>
      </c>
    </row>
    <row r="198" spans="1:6" x14ac:dyDescent="0.3">
      <c r="A198">
        <v>817</v>
      </c>
      <c r="B198" t="s">
        <v>132</v>
      </c>
      <c r="C198">
        <v>17</v>
      </c>
      <c r="D198">
        <v>1540001</v>
      </c>
      <c r="E198">
        <v>1760000</v>
      </c>
      <c r="F198">
        <v>220000</v>
      </c>
    </row>
    <row r="199" spans="1:6" x14ac:dyDescent="0.3">
      <c r="A199">
        <v>818</v>
      </c>
      <c r="B199" t="s">
        <v>132</v>
      </c>
      <c r="C199">
        <v>18</v>
      </c>
      <c r="D199">
        <v>1760001</v>
      </c>
      <c r="E199">
        <v>1980000</v>
      </c>
      <c r="F199">
        <v>220000</v>
      </c>
    </row>
    <row r="200" spans="1:6" x14ac:dyDescent="0.3">
      <c r="A200">
        <v>819</v>
      </c>
      <c r="B200" t="s">
        <v>132</v>
      </c>
      <c r="C200">
        <v>19</v>
      </c>
      <c r="D200">
        <v>1980001</v>
      </c>
      <c r="E200">
        <v>2200000</v>
      </c>
      <c r="F200">
        <v>220000</v>
      </c>
    </row>
    <row r="201" spans="1:6" x14ac:dyDescent="0.3">
      <c r="A201">
        <v>820</v>
      </c>
      <c r="B201" t="s">
        <v>132</v>
      </c>
      <c r="C201">
        <v>20</v>
      </c>
      <c r="D201">
        <v>2200001</v>
      </c>
      <c r="E201">
        <v>2420000</v>
      </c>
      <c r="F201">
        <v>220000</v>
      </c>
    </row>
    <row r="202" spans="1:6" x14ac:dyDescent="0.3">
      <c r="A202">
        <v>821</v>
      </c>
      <c r="B202" t="s">
        <v>132</v>
      </c>
      <c r="C202">
        <v>21</v>
      </c>
      <c r="D202">
        <v>2420001</v>
      </c>
      <c r="E202">
        <v>2640000</v>
      </c>
      <c r="F202">
        <v>220000</v>
      </c>
    </row>
    <row r="203" spans="1:6" x14ac:dyDescent="0.3">
      <c r="A203">
        <v>822</v>
      </c>
      <c r="B203" t="s">
        <v>132</v>
      </c>
      <c r="C203">
        <v>22</v>
      </c>
      <c r="D203">
        <v>2640001</v>
      </c>
      <c r="E203">
        <v>2860000</v>
      </c>
      <c r="F203">
        <v>220000</v>
      </c>
    </row>
    <row r="204" spans="1:6" x14ac:dyDescent="0.3">
      <c r="A204">
        <v>823</v>
      </c>
      <c r="B204" t="s">
        <v>132</v>
      </c>
      <c r="C204">
        <v>23</v>
      </c>
      <c r="D204">
        <v>2860001</v>
      </c>
      <c r="E204">
        <v>3080000</v>
      </c>
      <c r="F204">
        <v>220000</v>
      </c>
    </row>
    <row r="205" spans="1:6" x14ac:dyDescent="0.3">
      <c r="A205">
        <v>824</v>
      </c>
      <c r="B205" t="s">
        <v>132</v>
      </c>
      <c r="C205">
        <v>24</v>
      </c>
      <c r="D205">
        <v>3080001</v>
      </c>
      <c r="E205">
        <v>3300000</v>
      </c>
      <c r="F205">
        <v>220000</v>
      </c>
    </row>
    <row r="206" spans="1:6" x14ac:dyDescent="0.3">
      <c r="A206">
        <v>825</v>
      </c>
      <c r="B206" t="s">
        <v>132</v>
      </c>
      <c r="C206">
        <v>25</v>
      </c>
      <c r="D206">
        <v>3300001</v>
      </c>
      <c r="E206">
        <v>3520000</v>
      </c>
      <c r="F206">
        <v>220000</v>
      </c>
    </row>
    <row r="207" spans="1:6" x14ac:dyDescent="0.3">
      <c r="A207">
        <v>901</v>
      </c>
      <c r="B207" t="s">
        <v>133</v>
      </c>
      <c r="C207">
        <v>1</v>
      </c>
      <c r="D207">
        <v>0</v>
      </c>
      <c r="E207">
        <v>1500</v>
      </c>
      <c r="F207">
        <v>1500</v>
      </c>
    </row>
    <row r="208" spans="1:6" x14ac:dyDescent="0.3">
      <c r="A208">
        <v>902</v>
      </c>
      <c r="B208" t="s">
        <v>133</v>
      </c>
      <c r="C208">
        <v>2</v>
      </c>
      <c r="D208">
        <v>1501</v>
      </c>
      <c r="E208">
        <v>3000</v>
      </c>
      <c r="F208">
        <v>1500</v>
      </c>
    </row>
    <row r="209" spans="1:6" x14ac:dyDescent="0.3">
      <c r="A209">
        <v>903</v>
      </c>
      <c r="B209" t="s">
        <v>133</v>
      </c>
      <c r="C209">
        <v>3</v>
      </c>
      <c r="D209">
        <v>3001</v>
      </c>
      <c r="E209">
        <v>6000</v>
      </c>
      <c r="F209">
        <v>3000</v>
      </c>
    </row>
    <row r="210" spans="1:6" x14ac:dyDescent="0.3">
      <c r="A210">
        <v>904</v>
      </c>
      <c r="B210" t="s">
        <v>133</v>
      </c>
      <c r="C210">
        <v>4</v>
      </c>
      <c r="D210">
        <v>6001</v>
      </c>
      <c r="E210">
        <v>12000</v>
      </c>
      <c r="F210">
        <v>6000</v>
      </c>
    </row>
    <row r="211" spans="1:6" x14ac:dyDescent="0.3">
      <c r="A211">
        <v>905</v>
      </c>
      <c r="B211" t="s">
        <v>133</v>
      </c>
      <c r="C211">
        <v>5</v>
      </c>
      <c r="D211">
        <v>12001</v>
      </c>
      <c r="E211">
        <v>25000</v>
      </c>
      <c r="F211">
        <v>13000</v>
      </c>
    </row>
    <row r="212" spans="1:6" x14ac:dyDescent="0.3">
      <c r="A212">
        <v>906</v>
      </c>
      <c r="B212" t="s">
        <v>133</v>
      </c>
      <c r="C212">
        <v>6</v>
      </c>
      <c r="D212">
        <v>25001</v>
      </c>
      <c r="E212">
        <v>50000</v>
      </c>
      <c r="F212">
        <v>25000</v>
      </c>
    </row>
    <row r="213" spans="1:6" x14ac:dyDescent="0.3">
      <c r="A213">
        <v>907</v>
      </c>
      <c r="B213" t="s">
        <v>133</v>
      </c>
      <c r="C213">
        <v>7</v>
      </c>
      <c r="D213">
        <v>50001</v>
      </c>
      <c r="E213">
        <v>100000</v>
      </c>
      <c r="F213">
        <v>50000</v>
      </c>
    </row>
    <row r="214" spans="1:6" x14ac:dyDescent="0.3">
      <c r="A214">
        <v>908</v>
      </c>
      <c r="B214" t="s">
        <v>133</v>
      </c>
      <c r="C214">
        <v>8</v>
      </c>
      <c r="D214">
        <v>100001</v>
      </c>
      <c r="E214">
        <v>200000</v>
      </c>
      <c r="F214">
        <v>100000</v>
      </c>
    </row>
    <row r="215" spans="1:6" x14ac:dyDescent="0.3">
      <c r="A215">
        <v>909</v>
      </c>
      <c r="B215" t="s">
        <v>133</v>
      </c>
      <c r="C215">
        <v>9</v>
      </c>
      <c r="D215">
        <v>200001</v>
      </c>
      <c r="E215">
        <v>300000</v>
      </c>
      <c r="F215">
        <v>100000</v>
      </c>
    </row>
    <row r="216" spans="1:6" x14ac:dyDescent="0.3">
      <c r="A216">
        <v>910</v>
      </c>
      <c r="B216" t="s">
        <v>133</v>
      </c>
      <c r="C216">
        <v>10</v>
      </c>
      <c r="D216">
        <v>300001</v>
      </c>
      <c r="E216">
        <v>425000</v>
      </c>
      <c r="F216">
        <v>125000</v>
      </c>
    </row>
    <row r="217" spans="1:6" x14ac:dyDescent="0.3">
      <c r="A217">
        <v>911</v>
      </c>
      <c r="B217" t="s">
        <v>133</v>
      </c>
      <c r="C217">
        <v>11</v>
      </c>
      <c r="D217">
        <v>425001</v>
      </c>
      <c r="E217">
        <v>575000</v>
      </c>
      <c r="F217">
        <v>150000</v>
      </c>
    </row>
    <row r="218" spans="1:6" x14ac:dyDescent="0.3">
      <c r="A218">
        <v>912</v>
      </c>
      <c r="B218" t="s">
        <v>133</v>
      </c>
      <c r="C218">
        <v>12</v>
      </c>
      <c r="D218">
        <v>575001</v>
      </c>
      <c r="E218">
        <v>750000</v>
      </c>
      <c r="F218">
        <v>175000</v>
      </c>
    </row>
    <row r="219" spans="1:6" x14ac:dyDescent="0.3">
      <c r="A219">
        <v>913</v>
      </c>
      <c r="B219" t="s">
        <v>133</v>
      </c>
      <c r="C219">
        <v>13</v>
      </c>
      <c r="D219">
        <v>750001</v>
      </c>
      <c r="E219">
        <v>1000000</v>
      </c>
      <c r="F219">
        <v>250000</v>
      </c>
    </row>
    <row r="220" spans="1:6" x14ac:dyDescent="0.3">
      <c r="A220">
        <v>914</v>
      </c>
      <c r="B220" t="s">
        <v>133</v>
      </c>
      <c r="C220">
        <v>14</v>
      </c>
      <c r="D220">
        <v>1000001</v>
      </c>
      <c r="E220">
        <v>1500000</v>
      </c>
      <c r="F220">
        <v>500000</v>
      </c>
    </row>
    <row r="221" spans="1:6" x14ac:dyDescent="0.3">
      <c r="A221">
        <v>915</v>
      </c>
      <c r="B221" t="s">
        <v>133</v>
      </c>
      <c r="C221">
        <v>15</v>
      </c>
      <c r="D221">
        <v>1500000</v>
      </c>
      <c r="E221">
        <v>1500000</v>
      </c>
      <c r="F221">
        <v>0</v>
      </c>
    </row>
    <row r="222" spans="1:6" x14ac:dyDescent="0.3">
      <c r="A222">
        <v>916</v>
      </c>
      <c r="B222" t="s">
        <v>133</v>
      </c>
      <c r="C222">
        <v>16</v>
      </c>
      <c r="D222">
        <v>1500000</v>
      </c>
      <c r="E222">
        <v>1500000</v>
      </c>
      <c r="F222">
        <v>0</v>
      </c>
    </row>
    <row r="223" spans="1:6" x14ac:dyDescent="0.3">
      <c r="A223">
        <v>917</v>
      </c>
      <c r="B223" t="s">
        <v>133</v>
      </c>
      <c r="C223">
        <v>17</v>
      </c>
      <c r="D223">
        <v>1500000</v>
      </c>
      <c r="E223">
        <v>1500000</v>
      </c>
      <c r="F223">
        <v>0</v>
      </c>
    </row>
    <row r="224" spans="1:6" x14ac:dyDescent="0.3">
      <c r="A224">
        <v>918</v>
      </c>
      <c r="B224" t="s">
        <v>133</v>
      </c>
      <c r="C224">
        <v>18</v>
      </c>
      <c r="D224">
        <v>1500000</v>
      </c>
      <c r="E224">
        <v>1500000</v>
      </c>
      <c r="F224">
        <v>0</v>
      </c>
    </row>
    <row r="225" spans="1:6" x14ac:dyDescent="0.3">
      <c r="A225">
        <v>919</v>
      </c>
      <c r="B225" t="s">
        <v>133</v>
      </c>
      <c r="C225">
        <v>19</v>
      </c>
      <c r="D225">
        <v>1500000</v>
      </c>
      <c r="E225">
        <v>1500000</v>
      </c>
      <c r="F225">
        <v>0</v>
      </c>
    </row>
    <row r="226" spans="1:6" x14ac:dyDescent="0.3">
      <c r="A226">
        <v>920</v>
      </c>
      <c r="B226" t="s">
        <v>133</v>
      </c>
      <c r="C226">
        <v>20</v>
      </c>
      <c r="D226">
        <v>1500000</v>
      </c>
      <c r="E226">
        <v>1500000</v>
      </c>
      <c r="F226">
        <v>0</v>
      </c>
    </row>
    <row r="227" spans="1:6" x14ac:dyDescent="0.3">
      <c r="A227">
        <v>921</v>
      </c>
      <c r="B227" t="s">
        <v>133</v>
      </c>
      <c r="C227">
        <v>21</v>
      </c>
      <c r="D227">
        <v>1500000</v>
      </c>
      <c r="E227">
        <v>1500000</v>
      </c>
      <c r="F227">
        <v>0</v>
      </c>
    </row>
    <row r="228" spans="1:6" x14ac:dyDescent="0.3">
      <c r="A228">
        <v>922</v>
      </c>
      <c r="B228" t="s">
        <v>133</v>
      </c>
      <c r="C228">
        <v>22</v>
      </c>
      <c r="D228">
        <v>1500000</v>
      </c>
      <c r="E228">
        <v>1500000</v>
      </c>
      <c r="F228">
        <v>0</v>
      </c>
    </row>
    <row r="229" spans="1:6" x14ac:dyDescent="0.3">
      <c r="A229">
        <v>923</v>
      </c>
      <c r="B229" t="s">
        <v>133</v>
      </c>
      <c r="C229">
        <v>23</v>
      </c>
      <c r="D229">
        <v>1500000</v>
      </c>
      <c r="E229">
        <v>1500000</v>
      </c>
      <c r="F229">
        <v>0</v>
      </c>
    </row>
    <row r="230" spans="1:6" x14ac:dyDescent="0.3">
      <c r="A230">
        <v>924</v>
      </c>
      <c r="B230" t="s">
        <v>133</v>
      </c>
      <c r="C230">
        <v>24</v>
      </c>
      <c r="D230">
        <v>1500000</v>
      </c>
      <c r="E230">
        <v>1500000</v>
      </c>
      <c r="F230">
        <v>0</v>
      </c>
    </row>
    <row r="231" spans="1:6" x14ac:dyDescent="0.3">
      <c r="A231">
        <v>925</v>
      </c>
      <c r="B231" t="s">
        <v>133</v>
      </c>
      <c r="C231">
        <v>25</v>
      </c>
      <c r="D231">
        <v>1500000</v>
      </c>
      <c r="E231">
        <v>1500000</v>
      </c>
      <c r="F23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8"/>
  <sheetViews>
    <sheetView workbookViewId="0">
      <selection activeCell="K3" sqref="K3"/>
    </sheetView>
  </sheetViews>
  <sheetFormatPr baseColWidth="10" defaultRowHeight="14.4" x14ac:dyDescent="0.3"/>
  <cols>
    <col min="1" max="1" width="5.77734375" customWidth="1"/>
    <col min="2" max="8" width="2" bestFit="1" customWidth="1"/>
    <col min="9" max="10" width="2" customWidth="1"/>
    <col min="12" max="12" width="6.33203125" bestFit="1" customWidth="1"/>
    <col min="13" max="19" width="2" bestFit="1" customWidth="1"/>
    <col min="20" max="21" width="2" customWidth="1"/>
    <col min="23" max="23" width="6.88671875" bestFit="1" customWidth="1"/>
    <col min="24" max="30" width="2" bestFit="1" customWidth="1"/>
    <col min="31" max="32" width="2" customWidth="1"/>
    <col min="34" max="34" width="8.33203125" bestFit="1" customWidth="1"/>
    <col min="35" max="43" width="2" bestFit="1" customWidth="1"/>
    <col min="45" max="45" width="10.6640625" bestFit="1" customWidth="1"/>
    <col min="46" max="54" width="2" bestFit="1" customWidth="1"/>
  </cols>
  <sheetData>
    <row r="1" spans="1:54" x14ac:dyDescent="0.3">
      <c r="K1" t="str">
        <f>+Feuil1!N5</f>
        <v>GUERRIER</v>
      </c>
    </row>
    <row r="3" spans="1:54" x14ac:dyDescent="0.3">
      <c r="K3">
        <f>+Feuil1!AL5</f>
        <v>1</v>
      </c>
    </row>
    <row r="9" spans="1:54" x14ac:dyDescent="0.3">
      <c r="A9" t="s">
        <v>573</v>
      </c>
      <c r="B9">
        <v>1</v>
      </c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  <c r="L9" t="s">
        <v>123</v>
      </c>
      <c r="M9">
        <v>1</v>
      </c>
      <c r="N9">
        <v>2</v>
      </c>
      <c r="O9">
        <v>3</v>
      </c>
      <c r="P9">
        <v>4</v>
      </c>
      <c r="Q9">
        <v>5</v>
      </c>
      <c r="R9">
        <v>6</v>
      </c>
      <c r="S9">
        <v>7</v>
      </c>
      <c r="T9">
        <v>8</v>
      </c>
      <c r="U9">
        <v>9</v>
      </c>
      <c r="W9" t="s">
        <v>163</v>
      </c>
      <c r="X9">
        <v>1</v>
      </c>
      <c r="Y9">
        <v>2</v>
      </c>
      <c r="Z9">
        <v>3</v>
      </c>
      <c r="AA9">
        <v>4</v>
      </c>
      <c r="AB9">
        <v>5</v>
      </c>
      <c r="AC9">
        <v>6</v>
      </c>
      <c r="AD9">
        <v>7</v>
      </c>
      <c r="AE9">
        <v>8</v>
      </c>
      <c r="AF9">
        <v>9</v>
      </c>
      <c r="AH9" t="s">
        <v>190</v>
      </c>
      <c r="AI9">
        <v>1</v>
      </c>
      <c r="AJ9">
        <v>2</v>
      </c>
      <c r="AK9">
        <v>3</v>
      </c>
      <c r="AL9">
        <v>4</v>
      </c>
      <c r="AM9">
        <v>5</v>
      </c>
      <c r="AN9">
        <v>6</v>
      </c>
      <c r="AO9">
        <v>7</v>
      </c>
      <c r="AP9">
        <v>8</v>
      </c>
      <c r="AQ9">
        <v>9</v>
      </c>
      <c r="AS9" t="s">
        <v>209</v>
      </c>
      <c r="AT9">
        <v>1</v>
      </c>
      <c r="AU9">
        <v>2</v>
      </c>
      <c r="AV9">
        <v>3</v>
      </c>
      <c r="AW9">
        <v>4</v>
      </c>
      <c r="AX9">
        <v>5</v>
      </c>
      <c r="AY9">
        <v>6</v>
      </c>
      <c r="AZ9">
        <v>7</v>
      </c>
      <c r="BA9">
        <v>8</v>
      </c>
      <c r="BB9">
        <v>9</v>
      </c>
    </row>
    <row r="10" spans="1:54" x14ac:dyDescent="0.3">
      <c r="A10">
        <v>1</v>
      </c>
      <c r="B10">
        <v>1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L10">
        <v>1</v>
      </c>
      <c r="M10">
        <v>2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W10">
        <v>1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H10">
        <v>1</v>
      </c>
      <c r="AI10">
        <v>1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S10">
        <v>1</v>
      </c>
      <c r="AT10">
        <v>1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</row>
    <row r="11" spans="1:54" x14ac:dyDescent="0.3">
      <c r="A11">
        <v>2</v>
      </c>
      <c r="B11">
        <v>2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L11">
        <v>2</v>
      </c>
      <c r="M11">
        <v>2</v>
      </c>
      <c r="N11">
        <v>1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W11">
        <v>2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H11">
        <v>2</v>
      </c>
      <c r="AI11">
        <v>2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S11">
        <v>2</v>
      </c>
      <c r="AT11">
        <v>2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</row>
    <row r="12" spans="1:54" x14ac:dyDescent="0.3">
      <c r="A12">
        <v>3</v>
      </c>
      <c r="B12">
        <v>2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L12">
        <v>3</v>
      </c>
      <c r="M12">
        <v>3</v>
      </c>
      <c r="N12">
        <v>2</v>
      </c>
      <c r="O12">
        <v>1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W12">
        <v>3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H12">
        <v>3</v>
      </c>
      <c r="AI12">
        <v>2</v>
      </c>
      <c r="AJ12">
        <v>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S12">
        <v>3</v>
      </c>
      <c r="AT12">
        <v>2</v>
      </c>
      <c r="AU12">
        <v>1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</row>
    <row r="13" spans="1:54" x14ac:dyDescent="0.3">
      <c r="A13">
        <v>4</v>
      </c>
      <c r="B13">
        <v>3</v>
      </c>
      <c r="C13">
        <v>2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L13">
        <v>4</v>
      </c>
      <c r="M13">
        <v>4</v>
      </c>
      <c r="N13">
        <v>2</v>
      </c>
      <c r="O13">
        <v>2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W13">
        <v>4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H13">
        <v>4</v>
      </c>
      <c r="AI13">
        <v>3</v>
      </c>
      <c r="AJ13">
        <v>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S13">
        <v>4</v>
      </c>
      <c r="AT13">
        <v>3</v>
      </c>
      <c r="AU13">
        <v>2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</row>
    <row r="14" spans="1:54" x14ac:dyDescent="0.3">
      <c r="A14">
        <v>5</v>
      </c>
      <c r="B14">
        <v>3</v>
      </c>
      <c r="C14">
        <v>3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L14">
        <v>5</v>
      </c>
      <c r="M14">
        <v>4</v>
      </c>
      <c r="N14">
        <v>3</v>
      </c>
      <c r="O14">
        <v>2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W14">
        <v>5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H14">
        <v>5</v>
      </c>
      <c r="AI14">
        <v>4</v>
      </c>
      <c r="AJ14">
        <v>2</v>
      </c>
      <c r="AK14">
        <v>1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S14">
        <v>5</v>
      </c>
      <c r="AT14">
        <v>4</v>
      </c>
      <c r="AU14">
        <v>2</v>
      </c>
      <c r="AV14">
        <v>1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</row>
    <row r="15" spans="1:54" x14ac:dyDescent="0.3">
      <c r="A15">
        <v>6</v>
      </c>
      <c r="B15">
        <v>3</v>
      </c>
      <c r="C15">
        <v>3</v>
      </c>
      <c r="D15">
        <v>2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L15">
        <v>6</v>
      </c>
      <c r="M15">
        <v>4</v>
      </c>
      <c r="N15">
        <v>3</v>
      </c>
      <c r="O15">
        <v>2</v>
      </c>
      <c r="P15">
        <v>1</v>
      </c>
      <c r="Q15">
        <v>0</v>
      </c>
      <c r="R15">
        <v>0</v>
      </c>
      <c r="S15">
        <v>0</v>
      </c>
      <c r="T15">
        <v>0</v>
      </c>
      <c r="U15">
        <v>0</v>
      </c>
      <c r="W15">
        <v>6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H15">
        <v>6</v>
      </c>
      <c r="AI15">
        <v>4</v>
      </c>
      <c r="AJ15">
        <v>2</v>
      </c>
      <c r="AK15">
        <v>2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S15">
        <v>6</v>
      </c>
      <c r="AT15">
        <v>4</v>
      </c>
      <c r="AU15">
        <v>3</v>
      </c>
      <c r="AV15">
        <v>1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</row>
    <row r="16" spans="1:54" x14ac:dyDescent="0.3">
      <c r="A16">
        <v>7</v>
      </c>
      <c r="B16">
        <v>3</v>
      </c>
      <c r="C16">
        <v>3</v>
      </c>
      <c r="D16">
        <v>2</v>
      </c>
      <c r="E16">
        <v>1</v>
      </c>
      <c r="F16">
        <v>0</v>
      </c>
      <c r="G16">
        <v>0</v>
      </c>
      <c r="H16">
        <v>0</v>
      </c>
      <c r="I16">
        <v>0</v>
      </c>
      <c r="J16">
        <v>0</v>
      </c>
      <c r="L16">
        <v>7</v>
      </c>
      <c r="M16">
        <v>4</v>
      </c>
      <c r="N16">
        <v>4</v>
      </c>
      <c r="O16">
        <v>3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W16">
        <v>7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H16">
        <v>7</v>
      </c>
      <c r="AI16">
        <v>4</v>
      </c>
      <c r="AJ16">
        <v>3</v>
      </c>
      <c r="AK16">
        <v>2</v>
      </c>
      <c r="AL16">
        <v>1</v>
      </c>
      <c r="AM16">
        <v>0</v>
      </c>
      <c r="AN16">
        <v>0</v>
      </c>
      <c r="AO16">
        <v>0</v>
      </c>
      <c r="AP16">
        <v>0</v>
      </c>
      <c r="AQ16">
        <v>0</v>
      </c>
      <c r="AS16">
        <v>7</v>
      </c>
      <c r="AT16">
        <v>4</v>
      </c>
      <c r="AU16">
        <v>3</v>
      </c>
      <c r="AV16">
        <v>2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</row>
    <row r="17" spans="1:54" x14ac:dyDescent="0.3">
      <c r="A17">
        <v>8</v>
      </c>
      <c r="B17">
        <v>3</v>
      </c>
      <c r="C17">
        <v>3</v>
      </c>
      <c r="D17">
        <v>3</v>
      </c>
      <c r="E17">
        <v>2</v>
      </c>
      <c r="F17">
        <v>0</v>
      </c>
      <c r="G17">
        <v>0</v>
      </c>
      <c r="H17">
        <v>0</v>
      </c>
      <c r="I17">
        <v>0</v>
      </c>
      <c r="J17">
        <v>0</v>
      </c>
      <c r="L17">
        <v>8</v>
      </c>
      <c r="M17">
        <v>4</v>
      </c>
      <c r="N17">
        <v>4</v>
      </c>
      <c r="O17">
        <v>3</v>
      </c>
      <c r="P17">
        <v>2</v>
      </c>
      <c r="Q17">
        <v>0</v>
      </c>
      <c r="R17">
        <v>0</v>
      </c>
      <c r="S17">
        <v>0</v>
      </c>
      <c r="T17">
        <v>0</v>
      </c>
      <c r="U17">
        <v>0</v>
      </c>
      <c r="W17">
        <v>8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H17">
        <v>8</v>
      </c>
      <c r="AI17">
        <v>4</v>
      </c>
      <c r="AJ17">
        <v>3</v>
      </c>
      <c r="AK17">
        <v>3</v>
      </c>
      <c r="AL17">
        <v>2</v>
      </c>
      <c r="AM17">
        <v>0</v>
      </c>
      <c r="AN17">
        <v>0</v>
      </c>
      <c r="AO17">
        <v>0</v>
      </c>
      <c r="AP17">
        <v>0</v>
      </c>
      <c r="AQ17">
        <v>0</v>
      </c>
      <c r="AS17">
        <v>8</v>
      </c>
      <c r="AT17">
        <v>4</v>
      </c>
      <c r="AU17">
        <v>3</v>
      </c>
      <c r="AV17">
        <v>2</v>
      </c>
      <c r="AW17">
        <v>1</v>
      </c>
      <c r="AX17">
        <v>0</v>
      </c>
      <c r="AY17">
        <v>0</v>
      </c>
      <c r="AZ17">
        <v>0</v>
      </c>
      <c r="BA17">
        <v>0</v>
      </c>
      <c r="BB17">
        <v>0</v>
      </c>
    </row>
    <row r="18" spans="1:54" x14ac:dyDescent="0.3">
      <c r="A18">
        <v>9</v>
      </c>
      <c r="B18">
        <v>4</v>
      </c>
      <c r="C18">
        <v>4</v>
      </c>
      <c r="D18">
        <v>3</v>
      </c>
      <c r="E18">
        <v>2</v>
      </c>
      <c r="F18">
        <v>1</v>
      </c>
      <c r="G18">
        <v>0</v>
      </c>
      <c r="H18">
        <v>0</v>
      </c>
      <c r="I18">
        <v>0</v>
      </c>
      <c r="J18">
        <v>0</v>
      </c>
      <c r="L18">
        <v>9</v>
      </c>
      <c r="M18">
        <v>5</v>
      </c>
      <c r="N18">
        <v>4</v>
      </c>
      <c r="O18">
        <v>3</v>
      </c>
      <c r="P18">
        <v>2</v>
      </c>
      <c r="Q18">
        <v>1</v>
      </c>
      <c r="R18">
        <v>0</v>
      </c>
      <c r="S18">
        <v>0</v>
      </c>
      <c r="T18">
        <v>0</v>
      </c>
      <c r="U18">
        <v>0</v>
      </c>
      <c r="W18">
        <v>9</v>
      </c>
      <c r="X18">
        <v>1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H18">
        <v>9</v>
      </c>
      <c r="AI18">
        <v>4</v>
      </c>
      <c r="AJ18">
        <v>3</v>
      </c>
      <c r="AK18">
        <v>3</v>
      </c>
      <c r="AL18">
        <v>2</v>
      </c>
      <c r="AM18">
        <v>1</v>
      </c>
      <c r="AN18">
        <v>0</v>
      </c>
      <c r="AO18">
        <v>0</v>
      </c>
      <c r="AP18">
        <v>0</v>
      </c>
      <c r="AQ18">
        <v>0</v>
      </c>
      <c r="AS18">
        <v>9</v>
      </c>
      <c r="AT18">
        <v>5</v>
      </c>
      <c r="AU18">
        <v>3</v>
      </c>
      <c r="AV18">
        <v>3</v>
      </c>
      <c r="AW18">
        <v>2</v>
      </c>
      <c r="AX18">
        <v>0</v>
      </c>
      <c r="AY18">
        <v>0</v>
      </c>
      <c r="AZ18">
        <v>0</v>
      </c>
      <c r="BA18">
        <v>0</v>
      </c>
      <c r="BB18">
        <v>0</v>
      </c>
    </row>
    <row r="19" spans="1:54" x14ac:dyDescent="0.3">
      <c r="A19">
        <v>10</v>
      </c>
      <c r="B19">
        <v>4</v>
      </c>
      <c r="C19">
        <v>4</v>
      </c>
      <c r="D19">
        <v>3</v>
      </c>
      <c r="E19">
        <v>3</v>
      </c>
      <c r="F19">
        <v>2</v>
      </c>
      <c r="G19">
        <v>0</v>
      </c>
      <c r="H19">
        <v>0</v>
      </c>
      <c r="I19">
        <v>0</v>
      </c>
      <c r="J19">
        <v>0</v>
      </c>
      <c r="L19">
        <v>10</v>
      </c>
      <c r="M19">
        <v>5</v>
      </c>
      <c r="N19">
        <v>4</v>
      </c>
      <c r="O19">
        <v>3</v>
      </c>
      <c r="P19">
        <v>3</v>
      </c>
      <c r="Q19">
        <v>2</v>
      </c>
      <c r="R19">
        <v>0</v>
      </c>
      <c r="S19">
        <v>0</v>
      </c>
      <c r="T19">
        <v>0</v>
      </c>
      <c r="U19">
        <v>0</v>
      </c>
      <c r="W19">
        <v>10</v>
      </c>
      <c r="X19">
        <v>2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H19">
        <v>10</v>
      </c>
      <c r="AI19">
        <v>4</v>
      </c>
      <c r="AJ19">
        <v>4</v>
      </c>
      <c r="AK19">
        <v>3</v>
      </c>
      <c r="AL19">
        <v>2</v>
      </c>
      <c r="AM19">
        <v>2</v>
      </c>
      <c r="AN19">
        <v>0</v>
      </c>
      <c r="AO19">
        <v>0</v>
      </c>
      <c r="AP19">
        <v>0</v>
      </c>
      <c r="AQ19">
        <v>0</v>
      </c>
      <c r="AS19">
        <v>10</v>
      </c>
      <c r="AT19">
        <v>5</v>
      </c>
      <c r="AU19">
        <v>4</v>
      </c>
      <c r="AV19">
        <v>3</v>
      </c>
      <c r="AW19">
        <v>2</v>
      </c>
      <c r="AX19">
        <v>1</v>
      </c>
      <c r="AY19">
        <v>0</v>
      </c>
      <c r="AZ19">
        <v>0</v>
      </c>
      <c r="BA19">
        <v>0</v>
      </c>
      <c r="BB19">
        <v>0</v>
      </c>
    </row>
    <row r="20" spans="1:54" x14ac:dyDescent="0.3">
      <c r="A20">
        <v>11</v>
      </c>
      <c r="B20">
        <v>5</v>
      </c>
      <c r="C20">
        <v>4</v>
      </c>
      <c r="D20">
        <v>4</v>
      </c>
      <c r="E20">
        <v>3</v>
      </c>
      <c r="F20">
        <v>2</v>
      </c>
      <c r="G20">
        <v>1</v>
      </c>
      <c r="H20">
        <v>0</v>
      </c>
      <c r="I20">
        <v>0</v>
      </c>
      <c r="J20">
        <v>0</v>
      </c>
      <c r="L20">
        <v>11</v>
      </c>
      <c r="M20">
        <v>5</v>
      </c>
      <c r="N20">
        <v>5</v>
      </c>
      <c r="O20">
        <v>3</v>
      </c>
      <c r="P20">
        <v>3</v>
      </c>
      <c r="Q20">
        <v>2</v>
      </c>
      <c r="R20">
        <v>1</v>
      </c>
      <c r="S20">
        <v>0</v>
      </c>
      <c r="T20">
        <v>0</v>
      </c>
      <c r="U20">
        <v>0</v>
      </c>
      <c r="W20">
        <v>11</v>
      </c>
      <c r="X20">
        <v>2</v>
      </c>
      <c r="Y20">
        <v>1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H20">
        <v>11</v>
      </c>
      <c r="AI20">
        <v>4</v>
      </c>
      <c r="AJ20">
        <v>4</v>
      </c>
      <c r="AK20">
        <v>4</v>
      </c>
      <c r="AL20">
        <v>3</v>
      </c>
      <c r="AM20">
        <v>3</v>
      </c>
      <c r="AN20">
        <v>0</v>
      </c>
      <c r="AO20">
        <v>0</v>
      </c>
      <c r="AP20">
        <v>0</v>
      </c>
      <c r="AQ20">
        <v>0</v>
      </c>
      <c r="AS20">
        <v>11</v>
      </c>
      <c r="AT20">
        <v>5</v>
      </c>
      <c r="AU20">
        <v>4</v>
      </c>
      <c r="AV20">
        <v>3</v>
      </c>
      <c r="AW20">
        <v>3</v>
      </c>
      <c r="AX20">
        <v>2</v>
      </c>
      <c r="AY20">
        <v>0</v>
      </c>
      <c r="AZ20">
        <v>0</v>
      </c>
      <c r="BA20">
        <v>0</v>
      </c>
      <c r="BB20">
        <v>0</v>
      </c>
    </row>
    <row r="21" spans="1:54" x14ac:dyDescent="0.3">
      <c r="A21">
        <v>12</v>
      </c>
      <c r="B21">
        <v>6</v>
      </c>
      <c r="C21">
        <v>5</v>
      </c>
      <c r="D21">
        <v>5</v>
      </c>
      <c r="E21">
        <v>4</v>
      </c>
      <c r="F21">
        <v>2</v>
      </c>
      <c r="G21">
        <v>2</v>
      </c>
      <c r="H21">
        <v>0</v>
      </c>
      <c r="I21">
        <v>0</v>
      </c>
      <c r="J21">
        <v>0</v>
      </c>
      <c r="L21">
        <v>12</v>
      </c>
      <c r="M21">
        <v>5</v>
      </c>
      <c r="N21">
        <v>5</v>
      </c>
      <c r="O21">
        <v>4</v>
      </c>
      <c r="P21">
        <v>4</v>
      </c>
      <c r="Q21">
        <v>3</v>
      </c>
      <c r="R21">
        <v>2</v>
      </c>
      <c r="S21">
        <v>1</v>
      </c>
      <c r="T21">
        <v>0</v>
      </c>
      <c r="U21">
        <v>0</v>
      </c>
      <c r="W21">
        <v>12</v>
      </c>
      <c r="X21">
        <v>2</v>
      </c>
      <c r="Y21">
        <v>2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H21">
        <v>12</v>
      </c>
      <c r="AI21">
        <v>4</v>
      </c>
      <c r="AJ21">
        <v>4</v>
      </c>
      <c r="AK21">
        <v>4</v>
      </c>
      <c r="AL21">
        <v>4</v>
      </c>
      <c r="AM21">
        <v>4</v>
      </c>
      <c r="AN21">
        <v>1</v>
      </c>
      <c r="AO21">
        <v>0</v>
      </c>
      <c r="AP21">
        <v>0</v>
      </c>
      <c r="AQ21">
        <v>0</v>
      </c>
      <c r="AS21">
        <v>12</v>
      </c>
      <c r="AT21">
        <v>5</v>
      </c>
      <c r="AU21">
        <v>5</v>
      </c>
      <c r="AV21">
        <v>4</v>
      </c>
      <c r="AW21">
        <v>3</v>
      </c>
      <c r="AX21">
        <v>2</v>
      </c>
      <c r="AY21">
        <v>1</v>
      </c>
      <c r="AZ21">
        <v>0</v>
      </c>
      <c r="BA21">
        <v>0</v>
      </c>
      <c r="BB21">
        <v>0</v>
      </c>
    </row>
    <row r="22" spans="1:54" x14ac:dyDescent="0.3">
      <c r="A22">
        <v>13</v>
      </c>
      <c r="B22">
        <v>6</v>
      </c>
      <c r="C22">
        <v>6</v>
      </c>
      <c r="D22">
        <v>6</v>
      </c>
      <c r="E22">
        <v>5</v>
      </c>
      <c r="F22">
        <v>2</v>
      </c>
      <c r="G22">
        <v>2</v>
      </c>
      <c r="H22">
        <v>0</v>
      </c>
      <c r="I22">
        <v>0</v>
      </c>
      <c r="J22">
        <v>0</v>
      </c>
      <c r="L22">
        <v>13</v>
      </c>
      <c r="M22">
        <v>6</v>
      </c>
      <c r="N22">
        <v>5</v>
      </c>
      <c r="O22">
        <v>5</v>
      </c>
      <c r="P22">
        <v>5</v>
      </c>
      <c r="Q22">
        <v>4</v>
      </c>
      <c r="R22">
        <v>3</v>
      </c>
      <c r="S22">
        <v>2</v>
      </c>
      <c r="T22">
        <v>0</v>
      </c>
      <c r="U22">
        <v>0</v>
      </c>
      <c r="W22">
        <v>13</v>
      </c>
      <c r="X22">
        <v>2</v>
      </c>
      <c r="Y22">
        <v>2</v>
      </c>
      <c r="Z22">
        <v>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H22">
        <v>13</v>
      </c>
      <c r="AI22">
        <v>5</v>
      </c>
      <c r="AJ22">
        <v>5</v>
      </c>
      <c r="AK22">
        <v>5</v>
      </c>
      <c r="AL22">
        <v>4</v>
      </c>
      <c r="AM22">
        <v>4</v>
      </c>
      <c r="AN22">
        <v>2</v>
      </c>
      <c r="AO22">
        <v>0</v>
      </c>
      <c r="AP22">
        <v>0</v>
      </c>
      <c r="AQ22">
        <v>0</v>
      </c>
      <c r="AS22">
        <v>13</v>
      </c>
      <c r="AT22">
        <v>5</v>
      </c>
      <c r="AU22">
        <v>5</v>
      </c>
      <c r="AV22">
        <v>4</v>
      </c>
      <c r="AW22">
        <v>3</v>
      </c>
      <c r="AX22">
        <v>2</v>
      </c>
      <c r="AY22">
        <v>2</v>
      </c>
      <c r="AZ22">
        <v>0</v>
      </c>
      <c r="BA22">
        <v>0</v>
      </c>
      <c r="BB22">
        <v>0</v>
      </c>
    </row>
    <row r="23" spans="1:54" x14ac:dyDescent="0.3">
      <c r="A23">
        <v>14</v>
      </c>
      <c r="B23">
        <v>6</v>
      </c>
      <c r="C23">
        <v>6</v>
      </c>
      <c r="D23">
        <v>6</v>
      </c>
      <c r="E23">
        <v>5</v>
      </c>
      <c r="F23">
        <v>3</v>
      </c>
      <c r="G23">
        <v>2</v>
      </c>
      <c r="H23">
        <v>0</v>
      </c>
      <c r="I23">
        <v>0</v>
      </c>
      <c r="J23">
        <v>0</v>
      </c>
      <c r="L23">
        <v>14</v>
      </c>
      <c r="M23">
        <v>6</v>
      </c>
      <c r="N23">
        <v>6</v>
      </c>
      <c r="O23">
        <v>6</v>
      </c>
      <c r="P23">
        <v>6</v>
      </c>
      <c r="Q23">
        <v>5</v>
      </c>
      <c r="R23">
        <v>4</v>
      </c>
      <c r="S23">
        <v>3</v>
      </c>
      <c r="T23">
        <v>0</v>
      </c>
      <c r="U23">
        <v>0</v>
      </c>
      <c r="W23">
        <v>14</v>
      </c>
      <c r="X23">
        <v>3</v>
      </c>
      <c r="Y23">
        <v>2</v>
      </c>
      <c r="Z23">
        <v>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H23">
        <v>14</v>
      </c>
      <c r="AI23">
        <v>5</v>
      </c>
      <c r="AJ23">
        <v>5</v>
      </c>
      <c r="AK23">
        <v>5</v>
      </c>
      <c r="AL23">
        <v>4</v>
      </c>
      <c r="AM23">
        <v>4</v>
      </c>
      <c r="AN23">
        <v>2</v>
      </c>
      <c r="AO23">
        <v>1</v>
      </c>
      <c r="AP23">
        <v>0</v>
      </c>
      <c r="AQ23">
        <v>0</v>
      </c>
      <c r="AS23">
        <v>14</v>
      </c>
      <c r="AT23">
        <v>5</v>
      </c>
      <c r="AU23">
        <v>5</v>
      </c>
      <c r="AV23">
        <v>4</v>
      </c>
      <c r="AW23">
        <v>3</v>
      </c>
      <c r="AX23">
        <v>2</v>
      </c>
      <c r="AY23">
        <v>2</v>
      </c>
      <c r="AZ23">
        <v>1</v>
      </c>
      <c r="BA23">
        <v>0</v>
      </c>
      <c r="BB23">
        <v>0</v>
      </c>
    </row>
    <row r="24" spans="1:54" x14ac:dyDescent="0.3">
      <c r="A24">
        <v>15</v>
      </c>
      <c r="B24">
        <v>7</v>
      </c>
      <c r="C24">
        <v>7</v>
      </c>
      <c r="D24">
        <v>7</v>
      </c>
      <c r="E24">
        <v>6</v>
      </c>
      <c r="F24">
        <v>4</v>
      </c>
      <c r="G24">
        <v>2</v>
      </c>
      <c r="H24">
        <v>0</v>
      </c>
      <c r="I24">
        <v>0</v>
      </c>
      <c r="J24">
        <v>0</v>
      </c>
      <c r="L24">
        <v>15</v>
      </c>
      <c r="M24">
        <v>6</v>
      </c>
      <c r="N24">
        <v>6</v>
      </c>
      <c r="O24">
        <v>6</v>
      </c>
      <c r="P24">
        <v>6</v>
      </c>
      <c r="Q24">
        <v>5</v>
      </c>
      <c r="R24">
        <v>4</v>
      </c>
      <c r="S24">
        <v>3</v>
      </c>
      <c r="T24">
        <v>0</v>
      </c>
      <c r="U24">
        <v>0</v>
      </c>
      <c r="W24">
        <v>15</v>
      </c>
      <c r="X24">
        <v>3</v>
      </c>
      <c r="Y24">
        <v>2</v>
      </c>
      <c r="Z24">
        <v>1</v>
      </c>
      <c r="AA24">
        <v>1</v>
      </c>
      <c r="AB24">
        <v>0</v>
      </c>
      <c r="AC24">
        <v>0</v>
      </c>
      <c r="AD24">
        <v>0</v>
      </c>
      <c r="AE24">
        <v>0</v>
      </c>
      <c r="AF24">
        <v>0</v>
      </c>
      <c r="AH24">
        <v>15</v>
      </c>
      <c r="AI24">
        <v>5</v>
      </c>
      <c r="AJ24">
        <v>5</v>
      </c>
      <c r="AK24">
        <v>5</v>
      </c>
      <c r="AL24">
        <v>5</v>
      </c>
      <c r="AM24">
        <v>5</v>
      </c>
      <c r="AN24">
        <v>2</v>
      </c>
      <c r="AO24">
        <v>1</v>
      </c>
      <c r="AP24">
        <v>0</v>
      </c>
      <c r="AQ24">
        <v>0</v>
      </c>
      <c r="AS24">
        <v>15</v>
      </c>
      <c r="AT24">
        <v>5</v>
      </c>
      <c r="AU24">
        <v>5</v>
      </c>
      <c r="AV24">
        <v>4</v>
      </c>
      <c r="AW24">
        <v>4</v>
      </c>
      <c r="AX24">
        <v>2</v>
      </c>
      <c r="AY24">
        <v>2</v>
      </c>
      <c r="AZ24">
        <v>2</v>
      </c>
      <c r="BA24">
        <v>0</v>
      </c>
      <c r="BB24">
        <v>0</v>
      </c>
    </row>
    <row r="25" spans="1:54" x14ac:dyDescent="0.3">
      <c r="A25">
        <v>16</v>
      </c>
      <c r="B25">
        <v>7</v>
      </c>
      <c r="C25">
        <v>7</v>
      </c>
      <c r="D25">
        <v>7</v>
      </c>
      <c r="E25">
        <v>6</v>
      </c>
      <c r="F25">
        <v>5</v>
      </c>
      <c r="G25">
        <v>3</v>
      </c>
      <c r="H25">
        <v>1</v>
      </c>
      <c r="I25">
        <v>0</v>
      </c>
      <c r="J25">
        <v>0</v>
      </c>
      <c r="L25">
        <v>16</v>
      </c>
      <c r="M25">
        <v>6</v>
      </c>
      <c r="N25">
        <v>6</v>
      </c>
      <c r="O25">
        <v>6</v>
      </c>
      <c r="P25">
        <v>6</v>
      </c>
      <c r="Q25">
        <v>5</v>
      </c>
      <c r="R25">
        <v>4</v>
      </c>
      <c r="S25">
        <v>3</v>
      </c>
      <c r="T25">
        <v>0</v>
      </c>
      <c r="U25">
        <v>0</v>
      </c>
      <c r="W25">
        <v>16</v>
      </c>
      <c r="X25">
        <v>3</v>
      </c>
      <c r="Y25">
        <v>3</v>
      </c>
      <c r="Z25">
        <v>1</v>
      </c>
      <c r="AA25">
        <v>1</v>
      </c>
      <c r="AB25">
        <v>0</v>
      </c>
      <c r="AC25">
        <v>0</v>
      </c>
      <c r="AD25">
        <v>0</v>
      </c>
      <c r="AE25">
        <v>0</v>
      </c>
      <c r="AF25">
        <v>0</v>
      </c>
      <c r="AH25">
        <v>16</v>
      </c>
      <c r="AI25">
        <v>5</v>
      </c>
      <c r="AJ25">
        <v>5</v>
      </c>
      <c r="AK25">
        <v>5</v>
      </c>
      <c r="AL25">
        <v>5</v>
      </c>
      <c r="AM25">
        <v>5</v>
      </c>
      <c r="AN25">
        <v>3</v>
      </c>
      <c r="AO25">
        <v>2</v>
      </c>
      <c r="AP25">
        <v>1</v>
      </c>
      <c r="AQ25">
        <v>0</v>
      </c>
      <c r="AS25">
        <v>16</v>
      </c>
      <c r="AT25">
        <v>5</v>
      </c>
      <c r="AU25">
        <v>5</v>
      </c>
      <c r="AV25">
        <v>5</v>
      </c>
      <c r="AW25">
        <v>4</v>
      </c>
      <c r="AX25">
        <v>3</v>
      </c>
      <c r="AY25">
        <v>2</v>
      </c>
      <c r="AZ25">
        <v>2</v>
      </c>
      <c r="BA25">
        <v>0</v>
      </c>
      <c r="BB25">
        <v>0</v>
      </c>
    </row>
    <row r="26" spans="1:54" x14ac:dyDescent="0.3">
      <c r="A26">
        <v>17</v>
      </c>
      <c r="B26">
        <v>8</v>
      </c>
      <c r="C26">
        <v>8</v>
      </c>
      <c r="D26">
        <v>8</v>
      </c>
      <c r="E26">
        <v>7</v>
      </c>
      <c r="F26">
        <v>5</v>
      </c>
      <c r="G26">
        <v>3</v>
      </c>
      <c r="H26">
        <v>1</v>
      </c>
      <c r="I26">
        <v>0</v>
      </c>
      <c r="J26">
        <v>0</v>
      </c>
      <c r="L26">
        <v>17</v>
      </c>
      <c r="M26">
        <v>6</v>
      </c>
      <c r="N26">
        <v>6</v>
      </c>
      <c r="O26">
        <v>6</v>
      </c>
      <c r="P26">
        <v>6</v>
      </c>
      <c r="Q26">
        <v>5</v>
      </c>
      <c r="R26">
        <v>4</v>
      </c>
      <c r="S26">
        <v>3</v>
      </c>
      <c r="T26">
        <v>0</v>
      </c>
      <c r="U26">
        <v>0</v>
      </c>
      <c r="W26">
        <v>17</v>
      </c>
      <c r="X26">
        <v>3</v>
      </c>
      <c r="Y26">
        <v>3</v>
      </c>
      <c r="Z26">
        <v>2</v>
      </c>
      <c r="AA26">
        <v>1</v>
      </c>
      <c r="AB26">
        <v>0</v>
      </c>
      <c r="AC26">
        <v>0</v>
      </c>
      <c r="AD26">
        <v>0</v>
      </c>
      <c r="AE26">
        <v>0</v>
      </c>
      <c r="AF26">
        <v>0</v>
      </c>
      <c r="AH26">
        <v>17</v>
      </c>
      <c r="AI26">
        <v>5</v>
      </c>
      <c r="AJ26">
        <v>5</v>
      </c>
      <c r="AK26">
        <v>5</v>
      </c>
      <c r="AL26">
        <v>5</v>
      </c>
      <c r="AM26">
        <v>5</v>
      </c>
      <c r="AN26">
        <v>3</v>
      </c>
      <c r="AO26">
        <v>3</v>
      </c>
      <c r="AP26">
        <v>2</v>
      </c>
      <c r="AQ26">
        <v>0</v>
      </c>
      <c r="AS26">
        <v>17</v>
      </c>
      <c r="AT26">
        <v>5</v>
      </c>
      <c r="AU26">
        <v>5</v>
      </c>
      <c r="AV26">
        <v>5</v>
      </c>
      <c r="AW26">
        <v>4</v>
      </c>
      <c r="AX26">
        <v>3</v>
      </c>
      <c r="AY26">
        <v>2</v>
      </c>
      <c r="AZ26">
        <v>2</v>
      </c>
      <c r="BA26">
        <v>0</v>
      </c>
      <c r="BB26">
        <v>0</v>
      </c>
    </row>
    <row r="27" spans="1:54" x14ac:dyDescent="0.3">
      <c r="A27">
        <v>18</v>
      </c>
      <c r="B27">
        <v>8</v>
      </c>
      <c r="C27">
        <v>8</v>
      </c>
      <c r="D27">
        <v>8</v>
      </c>
      <c r="E27">
        <v>7</v>
      </c>
      <c r="F27">
        <v>6</v>
      </c>
      <c r="G27">
        <v>4</v>
      </c>
      <c r="H27">
        <v>1</v>
      </c>
      <c r="I27">
        <v>0</v>
      </c>
      <c r="J27">
        <v>0</v>
      </c>
      <c r="L27">
        <v>18</v>
      </c>
      <c r="M27">
        <v>6</v>
      </c>
      <c r="N27">
        <v>6</v>
      </c>
      <c r="O27">
        <v>6</v>
      </c>
      <c r="P27">
        <v>6</v>
      </c>
      <c r="Q27">
        <v>5</v>
      </c>
      <c r="R27">
        <v>4</v>
      </c>
      <c r="S27">
        <v>3</v>
      </c>
      <c r="T27">
        <v>0</v>
      </c>
      <c r="U27">
        <v>0</v>
      </c>
      <c r="W27">
        <v>18</v>
      </c>
      <c r="X27">
        <v>3</v>
      </c>
      <c r="Y27">
        <v>3</v>
      </c>
      <c r="Z27">
        <v>3</v>
      </c>
      <c r="AA27">
        <v>1</v>
      </c>
      <c r="AB27">
        <v>0</v>
      </c>
      <c r="AC27">
        <v>0</v>
      </c>
      <c r="AD27">
        <v>0</v>
      </c>
      <c r="AE27">
        <v>0</v>
      </c>
      <c r="AF27">
        <v>0</v>
      </c>
      <c r="AH27">
        <v>18</v>
      </c>
      <c r="AI27">
        <v>5</v>
      </c>
      <c r="AJ27">
        <v>5</v>
      </c>
      <c r="AK27">
        <v>5</v>
      </c>
      <c r="AL27">
        <v>5</v>
      </c>
      <c r="AM27">
        <v>5</v>
      </c>
      <c r="AN27">
        <v>3</v>
      </c>
      <c r="AO27">
        <v>3</v>
      </c>
      <c r="AP27">
        <v>2</v>
      </c>
      <c r="AQ27">
        <v>1</v>
      </c>
      <c r="AS27">
        <v>18</v>
      </c>
      <c r="AT27">
        <v>5</v>
      </c>
      <c r="AU27">
        <v>5</v>
      </c>
      <c r="AV27">
        <v>5</v>
      </c>
      <c r="AW27">
        <v>5</v>
      </c>
      <c r="AX27">
        <v>3</v>
      </c>
      <c r="AY27">
        <v>3</v>
      </c>
      <c r="AZ27">
        <v>2</v>
      </c>
      <c r="BA27">
        <v>0</v>
      </c>
      <c r="BB27">
        <v>0</v>
      </c>
    </row>
    <row r="28" spans="1:54" x14ac:dyDescent="0.3">
      <c r="A28">
        <v>19</v>
      </c>
      <c r="B28">
        <v>9</v>
      </c>
      <c r="C28">
        <v>9</v>
      </c>
      <c r="D28">
        <v>9</v>
      </c>
      <c r="E28">
        <v>8</v>
      </c>
      <c r="F28">
        <v>6</v>
      </c>
      <c r="G28">
        <v>4</v>
      </c>
      <c r="H28">
        <v>2</v>
      </c>
      <c r="I28">
        <v>0</v>
      </c>
      <c r="J28">
        <v>0</v>
      </c>
      <c r="L28">
        <v>19</v>
      </c>
      <c r="M28">
        <v>6</v>
      </c>
      <c r="N28">
        <v>6</v>
      </c>
      <c r="O28">
        <v>6</v>
      </c>
      <c r="P28">
        <v>6</v>
      </c>
      <c r="Q28">
        <v>5</v>
      </c>
      <c r="R28">
        <v>4</v>
      </c>
      <c r="S28">
        <v>3</v>
      </c>
      <c r="T28">
        <v>0</v>
      </c>
      <c r="U28">
        <v>0</v>
      </c>
      <c r="W28">
        <v>19</v>
      </c>
      <c r="X28">
        <v>3</v>
      </c>
      <c r="Y28">
        <v>3</v>
      </c>
      <c r="Z28">
        <v>3</v>
      </c>
      <c r="AA28">
        <v>2</v>
      </c>
      <c r="AB28">
        <v>0</v>
      </c>
      <c r="AC28">
        <v>0</v>
      </c>
      <c r="AD28">
        <v>0</v>
      </c>
      <c r="AE28">
        <v>0</v>
      </c>
      <c r="AF28">
        <v>0</v>
      </c>
      <c r="AH28">
        <v>19</v>
      </c>
      <c r="AI28">
        <v>5</v>
      </c>
      <c r="AJ28">
        <v>5</v>
      </c>
      <c r="AK28">
        <v>5</v>
      </c>
      <c r="AL28">
        <v>5</v>
      </c>
      <c r="AM28">
        <v>5</v>
      </c>
      <c r="AN28">
        <v>3</v>
      </c>
      <c r="AO28">
        <v>3</v>
      </c>
      <c r="AP28">
        <v>3</v>
      </c>
      <c r="AQ28">
        <v>1</v>
      </c>
      <c r="AS28">
        <v>19</v>
      </c>
      <c r="AT28">
        <v>5</v>
      </c>
      <c r="AU28">
        <v>5</v>
      </c>
      <c r="AV28">
        <v>5</v>
      </c>
      <c r="AW28">
        <v>5</v>
      </c>
      <c r="AX28">
        <v>4</v>
      </c>
      <c r="AY28">
        <v>3</v>
      </c>
      <c r="AZ28">
        <v>2</v>
      </c>
      <c r="BA28">
        <v>0</v>
      </c>
      <c r="BB28">
        <v>0</v>
      </c>
    </row>
    <row r="29" spans="1:54" x14ac:dyDescent="0.3">
      <c r="A29">
        <v>20</v>
      </c>
      <c r="B29">
        <v>9</v>
      </c>
      <c r="C29">
        <v>9</v>
      </c>
      <c r="D29">
        <v>9</v>
      </c>
      <c r="E29">
        <v>9</v>
      </c>
      <c r="F29">
        <v>7</v>
      </c>
      <c r="G29">
        <v>5</v>
      </c>
      <c r="H29">
        <v>2</v>
      </c>
      <c r="I29">
        <v>0</v>
      </c>
      <c r="J29">
        <v>0</v>
      </c>
      <c r="L29">
        <v>20</v>
      </c>
      <c r="M29">
        <v>6</v>
      </c>
      <c r="N29">
        <v>6</v>
      </c>
      <c r="O29">
        <v>6</v>
      </c>
      <c r="P29">
        <v>6</v>
      </c>
      <c r="Q29">
        <v>5</v>
      </c>
      <c r="R29">
        <v>4</v>
      </c>
      <c r="S29">
        <v>3</v>
      </c>
      <c r="T29">
        <v>0</v>
      </c>
      <c r="U29">
        <v>0</v>
      </c>
      <c r="W29">
        <v>20</v>
      </c>
      <c r="X29">
        <v>3</v>
      </c>
      <c r="Y29">
        <v>3</v>
      </c>
      <c r="Z29">
        <v>3</v>
      </c>
      <c r="AA29">
        <v>3</v>
      </c>
      <c r="AB29">
        <v>0</v>
      </c>
      <c r="AC29">
        <v>0</v>
      </c>
      <c r="AD29">
        <v>0</v>
      </c>
      <c r="AE29">
        <v>0</v>
      </c>
      <c r="AF29">
        <v>0</v>
      </c>
      <c r="AH29">
        <v>20</v>
      </c>
      <c r="AI29">
        <v>5</v>
      </c>
      <c r="AJ29">
        <v>5</v>
      </c>
      <c r="AK29">
        <v>5</v>
      </c>
      <c r="AL29">
        <v>5</v>
      </c>
      <c r="AM29">
        <v>5</v>
      </c>
      <c r="AN29">
        <v>4</v>
      </c>
      <c r="AO29">
        <v>3</v>
      </c>
      <c r="AP29">
        <v>3</v>
      </c>
      <c r="AQ29">
        <v>2</v>
      </c>
      <c r="AS29">
        <v>20</v>
      </c>
      <c r="AT29">
        <v>5</v>
      </c>
      <c r="AU29">
        <v>5</v>
      </c>
      <c r="AV29">
        <v>5</v>
      </c>
      <c r="AW29">
        <v>5</v>
      </c>
      <c r="AX29">
        <v>4</v>
      </c>
      <c r="AY29">
        <v>3</v>
      </c>
      <c r="AZ29">
        <v>3</v>
      </c>
      <c r="BA29">
        <v>0</v>
      </c>
      <c r="BB29">
        <v>0</v>
      </c>
    </row>
    <row r="30" spans="1:54" x14ac:dyDescent="0.3">
      <c r="A30">
        <v>21</v>
      </c>
      <c r="B30">
        <v>9</v>
      </c>
      <c r="C30">
        <v>9</v>
      </c>
      <c r="D30">
        <v>9</v>
      </c>
      <c r="E30">
        <v>9</v>
      </c>
      <c r="F30">
        <v>8</v>
      </c>
      <c r="G30">
        <v>6</v>
      </c>
      <c r="H30">
        <v>2</v>
      </c>
      <c r="I30">
        <v>0</v>
      </c>
      <c r="J30">
        <v>0</v>
      </c>
      <c r="AH30">
        <v>21</v>
      </c>
      <c r="AI30">
        <v>5</v>
      </c>
      <c r="AJ30">
        <v>5</v>
      </c>
      <c r="AK30">
        <v>5</v>
      </c>
      <c r="AL30">
        <v>5</v>
      </c>
      <c r="AM30">
        <v>5</v>
      </c>
      <c r="AN30">
        <v>4</v>
      </c>
      <c r="AO30">
        <v>4</v>
      </c>
      <c r="AP30">
        <v>4</v>
      </c>
      <c r="AQ30">
        <v>2</v>
      </c>
      <c r="AS30">
        <v>21</v>
      </c>
      <c r="AT30">
        <v>5</v>
      </c>
      <c r="AU30">
        <v>5</v>
      </c>
      <c r="AV30">
        <v>5</v>
      </c>
      <c r="AW30">
        <v>5</v>
      </c>
      <c r="AX30">
        <v>5</v>
      </c>
      <c r="AY30">
        <v>4</v>
      </c>
      <c r="AZ30">
        <v>3</v>
      </c>
      <c r="BA30">
        <v>0</v>
      </c>
      <c r="BB30">
        <v>0</v>
      </c>
    </row>
    <row r="31" spans="1:54" x14ac:dyDescent="0.3">
      <c r="A31">
        <v>22</v>
      </c>
      <c r="B31">
        <v>9</v>
      </c>
      <c r="C31">
        <v>9</v>
      </c>
      <c r="D31">
        <v>9</v>
      </c>
      <c r="E31">
        <v>9</v>
      </c>
      <c r="F31">
        <v>9</v>
      </c>
      <c r="G31">
        <v>6</v>
      </c>
      <c r="H31">
        <v>3</v>
      </c>
      <c r="I31">
        <v>0</v>
      </c>
      <c r="J31">
        <v>0</v>
      </c>
      <c r="AH31">
        <v>22</v>
      </c>
      <c r="AI31">
        <v>5</v>
      </c>
      <c r="AJ31">
        <v>5</v>
      </c>
      <c r="AK31">
        <v>5</v>
      </c>
      <c r="AL31">
        <v>5</v>
      </c>
      <c r="AM31">
        <v>5</v>
      </c>
      <c r="AN31">
        <v>5</v>
      </c>
      <c r="AO31">
        <v>4</v>
      </c>
      <c r="AP31">
        <v>4</v>
      </c>
      <c r="AQ31">
        <v>3</v>
      </c>
      <c r="AS31">
        <v>22</v>
      </c>
      <c r="AT31">
        <v>5</v>
      </c>
      <c r="AU31">
        <v>5</v>
      </c>
      <c r="AV31">
        <v>5</v>
      </c>
      <c r="AW31">
        <v>5</v>
      </c>
      <c r="AX31">
        <v>5</v>
      </c>
      <c r="AY31">
        <v>5</v>
      </c>
      <c r="AZ31">
        <v>4</v>
      </c>
      <c r="BA31">
        <v>0</v>
      </c>
      <c r="BB31">
        <v>0</v>
      </c>
    </row>
    <row r="32" spans="1:54" x14ac:dyDescent="0.3">
      <c r="A32">
        <v>23</v>
      </c>
      <c r="B32">
        <v>9</v>
      </c>
      <c r="C32">
        <v>9</v>
      </c>
      <c r="D32">
        <v>9</v>
      </c>
      <c r="E32">
        <v>9</v>
      </c>
      <c r="F32">
        <v>9</v>
      </c>
      <c r="G32">
        <v>7</v>
      </c>
      <c r="H32">
        <v>3</v>
      </c>
      <c r="I32">
        <v>0</v>
      </c>
      <c r="J32">
        <v>0</v>
      </c>
      <c r="AH32">
        <v>23</v>
      </c>
      <c r="AI32">
        <v>5</v>
      </c>
      <c r="AJ32">
        <v>5</v>
      </c>
      <c r="AK32">
        <v>5</v>
      </c>
      <c r="AL32">
        <v>5</v>
      </c>
      <c r="AM32">
        <v>5</v>
      </c>
      <c r="AN32">
        <v>5</v>
      </c>
      <c r="AO32">
        <v>5</v>
      </c>
      <c r="AP32">
        <v>5</v>
      </c>
      <c r="AQ32">
        <v>3</v>
      </c>
      <c r="AS32">
        <v>23</v>
      </c>
      <c r="AT32">
        <v>5</v>
      </c>
      <c r="AU32">
        <v>5</v>
      </c>
      <c r="AV32">
        <v>5</v>
      </c>
      <c r="AW32">
        <v>5</v>
      </c>
      <c r="AX32">
        <v>5</v>
      </c>
      <c r="AY32">
        <v>5</v>
      </c>
      <c r="AZ32">
        <v>5</v>
      </c>
      <c r="BA32">
        <v>0</v>
      </c>
      <c r="BB32">
        <v>0</v>
      </c>
    </row>
    <row r="33" spans="1:54" x14ac:dyDescent="0.3">
      <c r="A33">
        <v>24</v>
      </c>
      <c r="B33">
        <v>9</v>
      </c>
      <c r="C33">
        <v>9</v>
      </c>
      <c r="D33">
        <v>9</v>
      </c>
      <c r="E33">
        <v>9</v>
      </c>
      <c r="F33">
        <v>9</v>
      </c>
      <c r="G33">
        <v>8</v>
      </c>
      <c r="H33">
        <v>3</v>
      </c>
      <c r="I33">
        <v>0</v>
      </c>
      <c r="J33">
        <v>0</v>
      </c>
      <c r="AH33">
        <v>24</v>
      </c>
      <c r="AI33">
        <v>5</v>
      </c>
      <c r="AJ33">
        <v>5</v>
      </c>
      <c r="AK33">
        <v>5</v>
      </c>
      <c r="AL33">
        <v>5</v>
      </c>
      <c r="AM33">
        <v>5</v>
      </c>
      <c r="AN33">
        <v>5</v>
      </c>
      <c r="AO33">
        <v>5</v>
      </c>
      <c r="AP33">
        <v>5</v>
      </c>
      <c r="AQ33">
        <v>4</v>
      </c>
      <c r="AS33">
        <v>24</v>
      </c>
      <c r="AT33">
        <v>6</v>
      </c>
      <c r="AU33">
        <v>6</v>
      </c>
      <c r="AV33">
        <v>6</v>
      </c>
      <c r="AW33">
        <v>6</v>
      </c>
      <c r="AX33">
        <v>5</v>
      </c>
      <c r="AY33">
        <v>5</v>
      </c>
      <c r="AZ33">
        <v>5</v>
      </c>
      <c r="BA33">
        <v>0</v>
      </c>
      <c r="BB33">
        <v>0</v>
      </c>
    </row>
    <row r="34" spans="1:54" x14ac:dyDescent="0.3">
      <c r="A34">
        <v>25</v>
      </c>
      <c r="B34">
        <v>9</v>
      </c>
      <c r="C34">
        <v>9</v>
      </c>
      <c r="D34">
        <v>9</v>
      </c>
      <c r="E34">
        <v>9</v>
      </c>
      <c r="F34">
        <v>9</v>
      </c>
      <c r="G34">
        <v>8</v>
      </c>
      <c r="H34">
        <v>4</v>
      </c>
      <c r="I34">
        <v>0</v>
      </c>
      <c r="J34">
        <v>0</v>
      </c>
      <c r="AH34">
        <v>25</v>
      </c>
      <c r="AI34">
        <v>5</v>
      </c>
      <c r="AJ34">
        <v>5</v>
      </c>
      <c r="AK34">
        <v>5</v>
      </c>
      <c r="AL34">
        <v>5</v>
      </c>
      <c r="AM34">
        <v>5</v>
      </c>
      <c r="AN34">
        <v>5</v>
      </c>
      <c r="AO34">
        <v>5</v>
      </c>
      <c r="AP34">
        <v>5</v>
      </c>
      <c r="AQ34">
        <v>5</v>
      </c>
      <c r="AS34">
        <v>25</v>
      </c>
      <c r="AT34">
        <v>6</v>
      </c>
      <c r="AU34">
        <v>6</v>
      </c>
      <c r="AV34">
        <v>6</v>
      </c>
      <c r="AW34">
        <v>6</v>
      </c>
      <c r="AX34">
        <v>6</v>
      </c>
      <c r="AY34">
        <v>6</v>
      </c>
      <c r="AZ34">
        <v>6</v>
      </c>
      <c r="BA34">
        <v>0</v>
      </c>
      <c r="BB34">
        <v>0</v>
      </c>
    </row>
    <row r="35" spans="1:54" x14ac:dyDescent="0.3">
      <c r="A35">
        <v>26</v>
      </c>
      <c r="B35">
        <v>9</v>
      </c>
      <c r="C35">
        <v>9</v>
      </c>
      <c r="D35">
        <v>9</v>
      </c>
      <c r="E35">
        <v>9</v>
      </c>
      <c r="F35">
        <v>9</v>
      </c>
      <c r="G35">
        <v>9</v>
      </c>
      <c r="H35">
        <v>4</v>
      </c>
      <c r="I35">
        <v>0</v>
      </c>
      <c r="J35">
        <v>0</v>
      </c>
      <c r="AH35">
        <v>26</v>
      </c>
      <c r="AI35">
        <v>6</v>
      </c>
      <c r="AJ35">
        <v>6</v>
      </c>
      <c r="AK35">
        <v>6</v>
      </c>
      <c r="AL35">
        <v>6</v>
      </c>
      <c r="AM35">
        <v>5</v>
      </c>
      <c r="AN35">
        <v>5</v>
      </c>
      <c r="AO35">
        <v>5</v>
      </c>
      <c r="AP35">
        <v>5</v>
      </c>
      <c r="AQ35">
        <v>5</v>
      </c>
      <c r="AS35">
        <v>26</v>
      </c>
      <c r="AT35">
        <v>7</v>
      </c>
      <c r="AU35">
        <v>7</v>
      </c>
      <c r="AV35">
        <v>7</v>
      </c>
      <c r="AW35">
        <v>7</v>
      </c>
      <c r="AX35">
        <v>6</v>
      </c>
      <c r="AY35">
        <v>6</v>
      </c>
      <c r="AZ35">
        <v>6</v>
      </c>
      <c r="BA35">
        <v>0</v>
      </c>
      <c r="BB35">
        <v>0</v>
      </c>
    </row>
    <row r="36" spans="1:54" x14ac:dyDescent="0.3">
      <c r="A36">
        <v>27</v>
      </c>
      <c r="B36">
        <v>9</v>
      </c>
      <c r="C36">
        <v>9</v>
      </c>
      <c r="D36">
        <v>9</v>
      </c>
      <c r="E36">
        <v>9</v>
      </c>
      <c r="F36">
        <v>9</v>
      </c>
      <c r="G36">
        <v>9</v>
      </c>
      <c r="H36">
        <v>5</v>
      </c>
      <c r="I36">
        <v>0</v>
      </c>
      <c r="J36">
        <v>0</v>
      </c>
      <c r="AH36">
        <v>27</v>
      </c>
      <c r="AI36">
        <v>6</v>
      </c>
      <c r="AJ36">
        <v>6</v>
      </c>
      <c r="AK36">
        <v>6</v>
      </c>
      <c r="AL36">
        <v>6</v>
      </c>
      <c r="AM36">
        <v>6</v>
      </c>
      <c r="AN36">
        <v>6</v>
      </c>
      <c r="AO36">
        <v>6</v>
      </c>
      <c r="AP36">
        <v>5</v>
      </c>
      <c r="AQ36">
        <v>5</v>
      </c>
    </row>
    <row r="37" spans="1:54" x14ac:dyDescent="0.3">
      <c r="A37">
        <v>28</v>
      </c>
      <c r="B37">
        <v>9</v>
      </c>
      <c r="C37">
        <v>9</v>
      </c>
      <c r="D37">
        <v>9</v>
      </c>
      <c r="E37">
        <v>9</v>
      </c>
      <c r="F37">
        <v>9</v>
      </c>
      <c r="G37">
        <v>9</v>
      </c>
      <c r="H37">
        <v>6</v>
      </c>
      <c r="I37">
        <v>0</v>
      </c>
      <c r="J37">
        <v>0</v>
      </c>
      <c r="AH37">
        <v>28</v>
      </c>
      <c r="AI37">
        <v>6</v>
      </c>
      <c r="AJ37">
        <v>6</v>
      </c>
      <c r="AK37">
        <v>6</v>
      </c>
      <c r="AL37">
        <v>6</v>
      </c>
      <c r="AM37">
        <v>6</v>
      </c>
      <c r="AN37">
        <v>6</v>
      </c>
      <c r="AO37">
        <v>6</v>
      </c>
      <c r="AP37">
        <v>6</v>
      </c>
      <c r="AQ37">
        <v>6</v>
      </c>
    </row>
    <row r="38" spans="1:54" x14ac:dyDescent="0.3">
      <c r="A38">
        <v>29</v>
      </c>
      <c r="B38">
        <v>9</v>
      </c>
      <c r="C38">
        <v>9</v>
      </c>
      <c r="D38">
        <v>9</v>
      </c>
      <c r="E38">
        <v>9</v>
      </c>
      <c r="F38">
        <v>9</v>
      </c>
      <c r="G38">
        <v>9</v>
      </c>
      <c r="H38">
        <v>7</v>
      </c>
      <c r="I38">
        <v>0</v>
      </c>
      <c r="J38">
        <v>0</v>
      </c>
      <c r="AH38">
        <v>29</v>
      </c>
      <c r="AI38">
        <v>7</v>
      </c>
      <c r="AJ38">
        <v>7</v>
      </c>
      <c r="AK38">
        <v>7</v>
      </c>
      <c r="AL38">
        <v>7</v>
      </c>
      <c r="AM38">
        <v>6</v>
      </c>
      <c r="AN38">
        <v>6</v>
      </c>
      <c r="AO38">
        <v>6</v>
      </c>
      <c r="AP38">
        <v>6</v>
      </c>
      <c r="AQ38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EXPLICATIONS</vt:lpstr>
      <vt:lpstr>Feuil1</vt:lpstr>
      <vt:lpstr>Feuil2</vt:lpstr>
      <vt:lpstr>Exp</vt:lpstr>
      <vt:lpstr>Table_Sorts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LAURENCE</cp:lastModifiedBy>
  <cp:lastPrinted>2019-10-02T11:27:26Z</cp:lastPrinted>
  <dcterms:created xsi:type="dcterms:W3CDTF">2019-09-24T10:16:12Z</dcterms:created>
  <dcterms:modified xsi:type="dcterms:W3CDTF">2019-10-21T14:26:26Z</dcterms:modified>
</cp:coreProperties>
</file>