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https://d.docs.live.net/853cba57b2a55a1f/Documents/Donjon du Dragon/AD^0D/Fiche perso/"/>
    </mc:Choice>
  </mc:AlternateContent>
  <xr:revisionPtr revIDLastSave="0" documentId="8_{509DA625-3930-4E41-A9DE-62370702F12B}" xr6:coauthVersionLast="47" xr6:coauthVersionMax="47" xr10:uidLastSave="{00000000-0000-0000-0000-000000000000}"/>
  <bookViews>
    <workbookView xWindow="-120" yWindow="-120" windowWidth="29040" windowHeight="16440" tabRatio="461" activeTab="1" xr2:uid="{00000000-000D-0000-FFFF-FFFF00000000}"/>
  </bookViews>
  <sheets>
    <sheet name="EXPLICATIONS" sheetId="9" r:id="rId1"/>
    <sheet name="Joueur 1" sheetId="15" r:id="rId2"/>
    <sheet name="Joueur 2" sheetId="24" r:id="rId3"/>
    <sheet name="Sorts" sheetId="14" r:id="rId4"/>
    <sheet name="Basique" sheetId="10" r:id="rId5"/>
    <sheet name="Caractéristiques" sheetId="12" r:id="rId6"/>
    <sheet name="Autres" sheetId="2" r:id="rId7"/>
    <sheet name="Niveaux" sheetId="11" r:id="rId8"/>
  </sheets>
  <definedNames>
    <definedName name="CB">Autres!$N$2:$N$6</definedName>
    <definedName name="CM">Autres!$O$2:$O$8</definedName>
    <definedName name="CN">Autres!$P$2:$P$8</definedName>
    <definedName name="Jets_de_dés_1">Basique!$B$46:$U$63</definedName>
    <definedName name="Jets_de_dés_2">Basique!$B$66:$U$83</definedName>
    <definedName name="Jets_de_dés_3">Basique!$B$86:$U$103</definedName>
    <definedName name="LB">Autres!$Q$2:$Q$6</definedName>
    <definedName name="liste_CB">Autres!$N$2:$N$6</definedName>
    <definedName name="liste_CM">Autres!$O$2:$O$8</definedName>
    <definedName name="liste_CN">Autres!$P$2:$P$8</definedName>
    <definedName name="liste_LB">Autres!$Q$2:$Q$6</definedName>
    <definedName name="liste_LM">Autres!$R$2:$R$6</definedName>
    <definedName name="liste_LN">Autres!$S$2:$S$6</definedName>
    <definedName name="liste_N">Autres!$T$2:$T$6</definedName>
    <definedName name="liste_NB">Autres!$U$2:$U$9</definedName>
    <definedName name="liste_NM">Autres!$V$2:$V$9</definedName>
    <definedName name="LM">Autres!$R$2:$R$6</definedName>
    <definedName name="LN">Autres!$S$2:$S$6</definedName>
    <definedName name="maggo1" localSheetId="0">#REF!</definedName>
    <definedName name="maggo1" localSheetId="1">#REF!</definedName>
    <definedName name="maggo1" localSheetId="2">#REF!</definedName>
    <definedName name="maggo1">#REF!</definedName>
    <definedName name="maggo2" localSheetId="0">#REF!</definedName>
    <definedName name="maggo2" localSheetId="1">#REF!</definedName>
    <definedName name="maggo2" localSheetId="2">#REF!</definedName>
    <definedName name="maggo2">#REF!</definedName>
    <definedName name="N">Autres!$T$2:$T$6</definedName>
    <definedName name="NB">Autres!$U$2:$U$9</definedName>
    <definedName name="NM">Autres!$V$2:$V$9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6" i="24" l="1"/>
  <c r="AF51" i="24"/>
  <c r="AE51" i="24"/>
  <c r="AB51" i="24"/>
  <c r="Y51" i="24"/>
  <c r="W51" i="24"/>
  <c r="AF50" i="24"/>
  <c r="AE50" i="24"/>
  <c r="AB50" i="24"/>
  <c r="Y50" i="24"/>
  <c r="W50" i="24"/>
  <c r="G50" i="24"/>
  <c r="D50" i="24"/>
  <c r="AF48" i="24"/>
  <c r="AE48" i="24"/>
  <c r="AB48" i="24"/>
  <c r="Y48" i="24"/>
  <c r="W48" i="24"/>
  <c r="AF47" i="24"/>
  <c r="AE47" i="24"/>
  <c r="AB47" i="24"/>
  <c r="Y47" i="24"/>
  <c r="W47" i="24"/>
  <c r="I47" i="24"/>
  <c r="AF46" i="24"/>
  <c r="AE46" i="24"/>
  <c r="AB46" i="24"/>
  <c r="Y46" i="24"/>
  <c r="W46" i="24"/>
  <c r="AF45" i="24"/>
  <c r="AE45" i="24"/>
  <c r="AB45" i="24"/>
  <c r="Y45" i="24"/>
  <c r="W45" i="24"/>
  <c r="H45" i="24"/>
  <c r="C45" i="24"/>
  <c r="I44" i="24"/>
  <c r="I46" i="24" s="1"/>
  <c r="GR42" i="24"/>
  <c r="EI41" i="24"/>
  <c r="DS41" i="24"/>
  <c r="DG41" i="24"/>
  <c r="AF40" i="24"/>
  <c r="U39" i="24"/>
  <c r="KW38" i="24"/>
  <c r="GK37" i="24"/>
  <c r="FU37" i="24"/>
  <c r="FI37" i="24"/>
  <c r="AN37" i="24"/>
  <c r="U37" i="24"/>
  <c r="AB36" i="24" s="1"/>
  <c r="KB36" i="24"/>
  <c r="AK36" i="24"/>
  <c r="Z36" i="24"/>
  <c r="U36" i="24"/>
  <c r="L36" i="24"/>
  <c r="KO35" i="24"/>
  <c r="JY35" i="24"/>
  <c r="IM35" i="24"/>
  <c r="HW35" i="24"/>
  <c r="HK35" i="24"/>
  <c r="EK34" i="24"/>
  <c r="L34" i="24"/>
  <c r="AC32" i="24"/>
  <c r="W32" i="24"/>
  <c r="L32" i="24"/>
  <c r="AN30" i="24"/>
  <c r="AC30" i="24"/>
  <c r="W30" i="24"/>
  <c r="L30" i="24"/>
  <c r="AC28" i="24"/>
  <c r="W28" i="24"/>
  <c r="L28" i="24"/>
  <c r="AN27" i="24"/>
  <c r="EQ26" i="24"/>
  <c r="AC26" i="24"/>
  <c r="W26" i="24"/>
  <c r="L26" i="24"/>
  <c r="BJ25" i="24"/>
  <c r="EK24" i="24"/>
  <c r="IQ23" i="24"/>
  <c r="DV23" i="24"/>
  <c r="HZ22" i="24"/>
  <c r="DV22" i="24"/>
  <c r="KV21" i="24"/>
  <c r="GM21" i="24"/>
  <c r="AK21" i="24"/>
  <c r="V21" i="24"/>
  <c r="P21" i="24"/>
  <c r="J21" i="24"/>
  <c r="IV20" i="24"/>
  <c r="DI20" i="24"/>
  <c r="BM20" i="24"/>
  <c r="GT19" i="24"/>
  <c r="GS19" i="24"/>
  <c r="FS19" i="24"/>
  <c r="EM19" i="24"/>
  <c r="BT19" i="24"/>
  <c r="BM19" i="24"/>
  <c r="AC19" i="24"/>
  <c r="AK28" i="24" s="1"/>
  <c r="U19" i="24"/>
  <c r="O19" i="24"/>
  <c r="J19" i="24"/>
  <c r="D58" i="24" s="1"/>
  <c r="KX18" i="24"/>
  <c r="GR18" i="24"/>
  <c r="GO18" i="24"/>
  <c r="GM18" i="24"/>
  <c r="ER18" i="24"/>
  <c r="CO18" i="24"/>
  <c r="CN18" i="24"/>
  <c r="CK18" i="24"/>
  <c r="AK18" i="24"/>
  <c r="GT17" i="24"/>
  <c r="GS17" i="24"/>
  <c r="GR17" i="24"/>
  <c r="FK17" i="24"/>
  <c r="CT17" i="24"/>
  <c r="CP17" i="24"/>
  <c r="CO17" i="24"/>
  <c r="BG17" i="24"/>
  <c r="AA17" i="24"/>
  <c r="Q17" i="24"/>
  <c r="I17" i="24"/>
  <c r="KV16" i="24"/>
  <c r="KS16" i="24"/>
  <c r="IU16" i="24"/>
  <c r="GO16" i="24"/>
  <c r="EP16" i="24"/>
  <c r="EM16" i="24"/>
  <c r="EK16" i="24"/>
  <c r="CK16" i="24"/>
  <c r="V16" i="24"/>
  <c r="U16" i="24"/>
  <c r="Q16" i="24"/>
  <c r="BJ5" i="24" s="1"/>
  <c r="P16" i="24"/>
  <c r="O16" i="24"/>
  <c r="N16" i="24"/>
  <c r="KV15" i="24"/>
  <c r="HU15" i="24"/>
  <c r="HM15" i="24"/>
  <c r="GX15" i="24"/>
  <c r="FR15" i="24"/>
  <c r="DQ15" i="24"/>
  <c r="DP15" i="24"/>
  <c r="DI15" i="24"/>
  <c r="BN15" i="24"/>
  <c r="Z15" i="24"/>
  <c r="AN34" i="24" s="1"/>
  <c r="V15" i="24"/>
  <c r="U15" i="24"/>
  <c r="I15" i="24"/>
  <c r="KX14" i="24"/>
  <c r="KW14" i="24"/>
  <c r="IO14" i="24"/>
  <c r="FX14" i="24"/>
  <c r="FS14" i="24"/>
  <c r="FR14" i="24"/>
  <c r="EP14" i="24"/>
  <c r="EM14" i="24"/>
  <c r="CI14" i="24"/>
  <c r="BT14" i="24"/>
  <c r="BO14" i="24"/>
  <c r="KW13" i="24"/>
  <c r="KV13" i="24"/>
  <c r="HP13" i="24"/>
  <c r="HM13" i="24"/>
  <c r="GX13" i="24"/>
  <c r="FR13" i="24"/>
  <c r="EK13" i="24"/>
  <c r="DO13" i="24"/>
  <c r="DL13" i="24"/>
  <c r="DI13" i="24"/>
  <c r="BN13" i="24"/>
  <c r="X13" i="24"/>
  <c r="S13" i="24"/>
  <c r="N13" i="24"/>
  <c r="I13" i="24"/>
  <c r="KS12" i="24"/>
  <c r="KQ12" i="24"/>
  <c r="KB12" i="24"/>
  <c r="HT12" i="24"/>
  <c r="GM12" i="24"/>
  <c r="FS12" i="24"/>
  <c r="FN12" i="24"/>
  <c r="FK12" i="24"/>
  <c r="DP12" i="24"/>
  <c r="CK12" i="24"/>
  <c r="BT12" i="24"/>
  <c r="BJ12" i="24"/>
  <c r="BG12" i="24"/>
  <c r="KS11" i="24"/>
  <c r="KQ11" i="24"/>
  <c r="HS11" i="24"/>
  <c r="HP11" i="24"/>
  <c r="HM11" i="24"/>
  <c r="FX11" i="24"/>
  <c r="FR11" i="24"/>
  <c r="EP11" i="24"/>
  <c r="DQ11" i="24"/>
  <c r="DP11" i="24"/>
  <c r="DO11" i="24"/>
  <c r="CK11" i="24"/>
  <c r="CI11" i="24"/>
  <c r="AO11" i="24"/>
  <c r="AK16" i="24" s="1"/>
  <c r="KX10" i="24"/>
  <c r="IV10" i="24"/>
  <c r="IU10" i="24"/>
  <c r="HP10" i="24"/>
  <c r="GX10" i="24"/>
  <c r="GT10" i="24"/>
  <c r="GS10" i="24"/>
  <c r="FQ10" i="24"/>
  <c r="EK10" i="24"/>
  <c r="DQ10" i="24"/>
  <c r="DO10" i="24"/>
  <c r="DL10" i="24"/>
  <c r="CK10" i="24"/>
  <c r="BT10" i="24"/>
  <c r="KX9" i="24"/>
  <c r="KV9" i="24"/>
  <c r="KS9" i="24"/>
  <c r="KQ9" i="24"/>
  <c r="HZ9" i="24"/>
  <c r="HU9" i="24"/>
  <c r="GS9" i="24"/>
  <c r="GO9" i="24"/>
  <c r="FX9" i="24"/>
  <c r="FR9" i="24"/>
  <c r="ER9" i="24"/>
  <c r="EP9" i="24"/>
  <c r="EK9" i="24"/>
  <c r="DL9" i="24"/>
  <c r="CG9" i="24"/>
  <c r="BQ9" i="24"/>
  <c r="BE9" i="24"/>
  <c r="KB8" i="24"/>
  <c r="IV8" i="24"/>
  <c r="IT8" i="24"/>
  <c r="HS8" i="24"/>
  <c r="HM8" i="24"/>
  <c r="GX8" i="24"/>
  <c r="GS8" i="24"/>
  <c r="FQ8" i="24"/>
  <c r="EM8" i="24"/>
  <c r="DQ8" i="24"/>
  <c r="DP8" i="24"/>
  <c r="DO8" i="24"/>
  <c r="KS7" i="24"/>
  <c r="KQ7" i="24"/>
  <c r="IV7" i="24"/>
  <c r="HZ7" i="24"/>
  <c r="HT7" i="24"/>
  <c r="HS7" i="24"/>
  <c r="HM7" i="24"/>
  <c r="GM7" i="24"/>
  <c r="FX7" i="24"/>
  <c r="ER7" i="24"/>
  <c r="EK7" i="24"/>
  <c r="DV7" i="24"/>
  <c r="DQ7" i="24"/>
  <c r="CI7" i="24"/>
  <c r="CD7" i="24"/>
  <c r="BY7" i="24"/>
  <c r="BT7" i="24"/>
  <c r="BO7" i="24"/>
  <c r="BJ7" i="24"/>
  <c r="BE7" i="24"/>
  <c r="AZ7" i="24"/>
  <c r="AU7" i="24"/>
  <c r="EQ43" i="24" s="1"/>
  <c r="KX6" i="24"/>
  <c r="KW6" i="24"/>
  <c r="KV6" i="24"/>
  <c r="IT6" i="24"/>
  <c r="IQ6" i="24"/>
  <c r="HZ6" i="24"/>
  <c r="GX6" i="24"/>
  <c r="GT6" i="24"/>
  <c r="GS6" i="24"/>
  <c r="GR6" i="24"/>
  <c r="GM6" i="24"/>
  <c r="EV6" i="24"/>
  <c r="EP6" i="24"/>
  <c r="DV6" i="24"/>
  <c r="DQ6" i="24"/>
  <c r="DL6" i="24"/>
  <c r="DI6" i="24"/>
  <c r="CT6" i="24"/>
  <c r="BD6" i="24"/>
  <c r="KB5" i="24"/>
  <c r="IV5" i="24"/>
  <c r="IT5" i="24"/>
  <c r="HT5" i="24"/>
  <c r="HP5" i="24"/>
  <c r="HM5" i="24"/>
  <c r="GT5" i="24"/>
  <c r="FR5" i="24"/>
  <c r="FK5" i="24"/>
  <c r="EQ5" i="24"/>
  <c r="EP5" i="24"/>
  <c r="EM5" i="24"/>
  <c r="EK5" i="24"/>
  <c r="DQ5" i="24"/>
  <c r="DP5" i="24"/>
  <c r="BY5" i="24"/>
  <c r="BT5" i="24"/>
  <c r="BO5" i="24"/>
  <c r="BE5" i="24"/>
  <c r="AZ5" i="24"/>
  <c r="AU5" i="24"/>
  <c r="DO44" i="24" s="1"/>
  <c r="Z5" i="24"/>
  <c r="D12" i="24" s="1"/>
  <c r="KX4" i="24"/>
  <c r="KV4" i="24"/>
  <c r="KS4" i="24"/>
  <c r="KQ4" i="24"/>
  <c r="IQ4" i="24"/>
  <c r="IO4" i="24"/>
  <c r="HZ4" i="24"/>
  <c r="HU4" i="24"/>
  <c r="HM4" i="24"/>
  <c r="GT4" i="24"/>
  <c r="GS4" i="24"/>
  <c r="GR4" i="24"/>
  <c r="GO4" i="24"/>
  <c r="FN4" i="24"/>
  <c r="EV4" i="24"/>
  <c r="ER4" i="24"/>
  <c r="EQ4" i="24"/>
  <c r="EP4" i="24"/>
  <c r="EK4" i="24"/>
  <c r="DV4" i="24"/>
  <c r="DQ4" i="24"/>
  <c r="DP4" i="24"/>
  <c r="DO4" i="24"/>
  <c r="AZ4" i="24"/>
  <c r="KO3" i="24"/>
  <c r="JY3" i="24"/>
  <c r="IM3" i="24"/>
  <c r="HW3" i="24"/>
  <c r="HK3" i="24"/>
  <c r="GK3" i="24"/>
  <c r="FU3" i="24"/>
  <c r="FI3" i="24"/>
  <c r="EI3" i="24"/>
  <c r="DS3" i="24"/>
  <c r="DG3" i="24"/>
  <c r="BY7" i="15"/>
  <c r="BT7" i="15"/>
  <c r="BO7" i="15"/>
  <c r="BJ7" i="15"/>
  <c r="BE7" i="15"/>
  <c r="AZ7" i="15"/>
  <c r="AU7" i="15"/>
  <c r="KX38" i="15" s="1"/>
  <c r="X11" i="24" l="1"/>
  <c r="N11" i="24"/>
  <c r="I11" i="24"/>
  <c r="S11" i="24"/>
  <c r="AC11" i="24"/>
  <c r="FQ4" i="24"/>
  <c r="DL4" i="24"/>
  <c r="GM4" i="24"/>
  <c r="KB4" i="24"/>
  <c r="DO5" i="24"/>
  <c r="GR5" i="24"/>
  <c r="FX6" i="24"/>
  <c r="KS6" i="24"/>
  <c r="DP7" i="24"/>
  <c r="GT7" i="24"/>
  <c r="DL8" i="24"/>
  <c r="GR8" i="24"/>
  <c r="KX8" i="24"/>
  <c r="FQ9" i="24"/>
  <c r="KB9" i="24"/>
  <c r="DI10" i="24"/>
  <c r="GR10" i="24"/>
  <c r="KW10" i="24"/>
  <c r="DL11" i="24"/>
  <c r="GS11" i="24"/>
  <c r="AR12" i="24"/>
  <c r="EV12" i="24"/>
  <c r="IV12" i="24"/>
  <c r="CT13" i="24"/>
  <c r="GT13" i="24"/>
  <c r="BN14" i="24"/>
  <c r="FQ14" i="24"/>
  <c r="KB14" i="24"/>
  <c r="CT15" i="24"/>
  <c r="GT15" i="24"/>
  <c r="DP16" i="24"/>
  <c r="IT16" i="24"/>
  <c r="CN17" i="24"/>
  <c r="GO17" i="24"/>
  <c r="CI18" i="24"/>
  <c r="FX18" i="24"/>
  <c r="BJ19" i="24"/>
  <c r="FR19" i="24"/>
  <c r="CT20" i="24"/>
  <c r="KS21" i="24"/>
  <c r="GT22" i="24"/>
  <c r="GS23" i="24"/>
  <c r="BG25" i="24"/>
  <c r="CP26" i="24"/>
  <c r="IO29" i="24"/>
  <c r="IO31" i="24"/>
  <c r="BT36" i="24"/>
  <c r="KV38" i="24"/>
  <c r="GO42" i="24"/>
  <c r="BN19" i="24"/>
  <c r="DL20" i="24"/>
  <c r="BJ21" i="24"/>
  <c r="KW21" i="24"/>
  <c r="KQ22" i="24"/>
  <c r="IT23" i="24"/>
  <c r="BM25" i="24"/>
  <c r="ER26" i="24"/>
  <c r="AR28" i="24"/>
  <c r="FX34" i="24"/>
  <c r="KQ36" i="24"/>
  <c r="EP43" i="24"/>
  <c r="DO20" i="24"/>
  <c r="BT21" i="24"/>
  <c r="AK22" i="24"/>
  <c r="KS22" i="24"/>
  <c r="IU23" i="24"/>
  <c r="CI25" i="24"/>
  <c r="FX26" i="24"/>
  <c r="BG28" i="24"/>
  <c r="CI35" i="24"/>
  <c r="KS36" i="24"/>
  <c r="GO39" i="24"/>
  <c r="HS5" i="24"/>
  <c r="DO6" i="24"/>
  <c r="EP72" i="24"/>
  <c r="ER69" i="24"/>
  <c r="GM67" i="24"/>
  <c r="EP66" i="24"/>
  <c r="GT64" i="24"/>
  <c r="GM63" i="24"/>
  <c r="EP62" i="24"/>
  <c r="EK60" i="24"/>
  <c r="GR59" i="24"/>
  <c r="IV58" i="24"/>
  <c r="EK58" i="24"/>
  <c r="GS57" i="24"/>
  <c r="EM56" i="24"/>
  <c r="GT55" i="24"/>
  <c r="EP54" i="24"/>
  <c r="GT53" i="24"/>
  <c r="EK53" i="24"/>
  <c r="GR52" i="24"/>
  <c r="IO51" i="24"/>
  <c r="EP51" i="24"/>
  <c r="GT50" i="24"/>
  <c r="EK50" i="24"/>
  <c r="GT49" i="24"/>
  <c r="EK49" i="24"/>
  <c r="KV48" i="24"/>
  <c r="ER47" i="24"/>
  <c r="CI47" i="24"/>
  <c r="KS46" i="24"/>
  <c r="GS46" i="24"/>
  <c r="DV46" i="24"/>
  <c r="IT45" i="24"/>
  <c r="CN44" i="24"/>
  <c r="HZ43" i="24"/>
  <c r="CO43" i="24"/>
  <c r="HZ42" i="24"/>
  <c r="CO42" i="24"/>
  <c r="HZ41" i="24"/>
  <c r="KQ40" i="24"/>
  <c r="GR40" i="24"/>
  <c r="EM72" i="24"/>
  <c r="EQ69" i="24"/>
  <c r="FX67" i="24"/>
  <c r="EM66" i="24"/>
  <c r="GS64" i="24"/>
  <c r="FX63" i="24"/>
  <c r="EM62" i="24"/>
  <c r="DV60" i="24"/>
  <c r="GO59" i="24"/>
  <c r="IU58" i="24"/>
  <c r="DV58" i="24"/>
  <c r="GR57" i="24"/>
  <c r="IV56" i="24"/>
  <c r="EK56" i="24"/>
  <c r="GS55" i="24"/>
  <c r="EM54" i="24"/>
  <c r="GS53" i="24"/>
  <c r="DV53" i="24"/>
  <c r="GO52" i="24"/>
  <c r="HZ51" i="24"/>
  <c r="EM51" i="24"/>
  <c r="GS50" i="24"/>
  <c r="DV50" i="24"/>
  <c r="GS49" i="24"/>
  <c r="DV49" i="24"/>
  <c r="KS48" i="24"/>
  <c r="EM71" i="24"/>
  <c r="EQ68" i="24"/>
  <c r="DV67" i="24"/>
  <c r="GO65" i="24"/>
  <c r="EQ64" i="24"/>
  <c r="DV63" i="24"/>
  <c r="GO61" i="24"/>
  <c r="GS60" i="24"/>
  <c r="EM59" i="24"/>
  <c r="GS58" i="24"/>
  <c r="EP57" i="24"/>
  <c r="GT56" i="24"/>
  <c r="EQ55" i="24"/>
  <c r="HZ54" i="24"/>
  <c r="KW51" i="24"/>
  <c r="FX51" i="24"/>
  <c r="KS50" i="24"/>
  <c r="KS49" i="24"/>
  <c r="IQ48" i="24"/>
  <c r="EQ48" i="24"/>
  <c r="BT48" i="24"/>
  <c r="KB47" i="24"/>
  <c r="GO47" i="24"/>
  <c r="IO46" i="24"/>
  <c r="CP46" i="24"/>
  <c r="EQ45" i="24"/>
  <c r="BT45" i="24"/>
  <c r="KS44" i="24"/>
  <c r="GS44" i="24"/>
  <c r="DV44" i="24"/>
  <c r="KV43" i="24"/>
  <c r="GT43" i="24"/>
  <c r="EK43" i="24"/>
  <c r="KV42" i="24"/>
  <c r="GT42" i="24"/>
  <c r="EK42" i="24"/>
  <c r="KV41" i="24"/>
  <c r="GT41" i="24"/>
  <c r="CO41" i="24"/>
  <c r="HZ40" i="24"/>
  <c r="IV39" i="24"/>
  <c r="GM39" i="24"/>
  <c r="CN39" i="24"/>
  <c r="IT38" i="24"/>
  <c r="CI38" i="24"/>
  <c r="CK37" i="24"/>
  <c r="HZ36" i="24"/>
  <c r="CK36" i="24"/>
  <c r="GO35" i="24"/>
  <c r="GS34" i="24"/>
  <c r="BT34" i="24"/>
  <c r="ER33" i="24"/>
  <c r="IO32" i="24"/>
  <c r="CN32" i="24"/>
  <c r="GS31" i="24"/>
  <c r="BT31" i="24"/>
  <c r="EM30" i="24"/>
  <c r="IT29" i="24"/>
  <c r="CP29" i="24"/>
  <c r="IO28" i="24"/>
  <c r="CN28" i="24"/>
  <c r="IT27" i="24"/>
  <c r="CP27" i="24"/>
  <c r="IQ26" i="24"/>
  <c r="CO26" i="24"/>
  <c r="ER73" i="24"/>
  <c r="EQ70" i="24"/>
  <c r="GR67" i="24"/>
  <c r="DV66" i="24"/>
  <c r="ER64" i="24"/>
  <c r="GR62" i="24"/>
  <c r="EM61" i="24"/>
  <c r="EQ59" i="24"/>
  <c r="GO58" i="24"/>
  <c r="IQ57" i="24"/>
  <c r="EP55" i="24"/>
  <c r="GO54" i="24"/>
  <c r="IO53" i="24"/>
  <c r="KQ51" i="24"/>
  <c r="GO50" i="24"/>
  <c r="IV49" i="24"/>
  <c r="EQ49" i="24"/>
  <c r="KQ48" i="24"/>
  <c r="IT47" i="24"/>
  <c r="CN47" i="24"/>
  <c r="KQ46" i="24"/>
  <c r="GM46" i="24"/>
  <c r="KX45" i="24"/>
  <c r="GT45" i="24"/>
  <c r="EQ44" i="24"/>
  <c r="KX43" i="24"/>
  <c r="GS43" i="24"/>
  <c r="IU42" i="24"/>
  <c r="CN42" i="24"/>
  <c r="CP40" i="24"/>
  <c r="IO39" i="24"/>
  <c r="EP38" i="24"/>
  <c r="IU37" i="24"/>
  <c r="EM37" i="24"/>
  <c r="IV36" i="24"/>
  <c r="DV36" i="24"/>
  <c r="GT35" i="24"/>
  <c r="BT35" i="24"/>
  <c r="CI34" i="24"/>
  <c r="EQ33" i="24"/>
  <c r="GT32" i="24"/>
  <c r="BT32" i="24"/>
  <c r="FX31" i="24"/>
  <c r="IO30" i="24"/>
  <c r="CK30" i="24"/>
  <c r="GO29" i="24"/>
  <c r="EQ28" i="24"/>
  <c r="EQ27" i="24"/>
  <c r="EK26" i="24"/>
  <c r="IV25" i="24"/>
  <c r="EK25" i="24"/>
  <c r="IT24" i="24"/>
  <c r="CP24" i="24"/>
  <c r="KS23" i="24"/>
  <c r="EQ23" i="24"/>
  <c r="BT23" i="24"/>
  <c r="IT22" i="24"/>
  <c r="GS21" i="24"/>
  <c r="GO20" i="24"/>
  <c r="CO20" i="24"/>
  <c r="EQ73" i="24"/>
  <c r="EP70" i="24"/>
  <c r="GO67" i="24"/>
  <c r="GT65" i="24"/>
  <c r="EP64" i="24"/>
  <c r="GO62" i="24"/>
  <c r="EK61" i="24"/>
  <c r="EP59" i="24"/>
  <c r="GM58" i="24"/>
  <c r="IO57" i="24"/>
  <c r="IU56" i="24"/>
  <c r="EM55" i="24"/>
  <c r="GM54" i="24"/>
  <c r="HZ53" i="24"/>
  <c r="KB51" i="24"/>
  <c r="ER51" i="24"/>
  <c r="GM50" i="24"/>
  <c r="IU49" i="24"/>
  <c r="EP49" i="24"/>
  <c r="KB48" i="24"/>
  <c r="ER48" i="24"/>
  <c r="IQ47" i="24"/>
  <c r="CK47" i="24"/>
  <c r="KB46" i="24"/>
  <c r="FX46" i="24"/>
  <c r="KW45" i="24"/>
  <c r="GS45" i="24"/>
  <c r="EP44" i="24"/>
  <c r="KW43" i="24"/>
  <c r="GR43" i="24"/>
  <c r="IT42" i="24"/>
  <c r="CK42" i="24"/>
  <c r="CP41" i="24"/>
  <c r="CO40" i="24"/>
  <c r="HZ39" i="24"/>
  <c r="EM38" i="24"/>
  <c r="IT37" i="24"/>
  <c r="EK37" i="24"/>
  <c r="IU36" i="24"/>
  <c r="CP36" i="24"/>
  <c r="GS35" i="24"/>
  <c r="GT34" i="24"/>
  <c r="EP33" i="24"/>
  <c r="GS32" i="24"/>
  <c r="ER31" i="24"/>
  <c r="HZ30" i="24"/>
  <c r="CI30" i="24"/>
  <c r="GM29" i="24"/>
  <c r="EP28" i="24"/>
  <c r="EP27" i="24"/>
  <c r="IV26" i="24"/>
  <c r="DV26" i="24"/>
  <c r="IU25" i="24"/>
  <c r="DV25" i="24"/>
  <c r="IQ24" i="24"/>
  <c r="CO24" i="24"/>
  <c r="KQ23" i="24"/>
  <c r="EP23" i="24"/>
  <c r="IQ22" i="24"/>
  <c r="EP73" i="24"/>
  <c r="EM70" i="24"/>
  <c r="ER67" i="24"/>
  <c r="GS65" i="24"/>
  <c r="EM64" i="24"/>
  <c r="GM62" i="24"/>
  <c r="DV61" i="24"/>
  <c r="EK59" i="24"/>
  <c r="FX58" i="24"/>
  <c r="HZ57" i="24"/>
  <c r="IT56" i="24"/>
  <c r="EK55" i="24"/>
  <c r="FX54" i="24"/>
  <c r="GR53" i="24"/>
  <c r="IV51" i="24"/>
  <c r="EQ51" i="24"/>
  <c r="FX50" i="24"/>
  <c r="IT49" i="24"/>
  <c r="EM49" i="24"/>
  <c r="IV48" i="24"/>
  <c r="EP48" i="24"/>
  <c r="IO47" i="24"/>
  <c r="BT47" i="24"/>
  <c r="IV46" i="24"/>
  <c r="CO46" i="24"/>
  <c r="KV45" i="24"/>
  <c r="GR45" i="24"/>
  <c r="EM44" i="24"/>
  <c r="KS43" i="24"/>
  <c r="GO43" i="24"/>
  <c r="IQ42" i="24"/>
  <c r="CI42" i="24"/>
  <c r="CN41" i="24"/>
  <c r="CN40" i="24"/>
  <c r="KX38" i="24"/>
  <c r="EK38" i="24"/>
  <c r="IQ37" i="24"/>
  <c r="DV37" i="24"/>
  <c r="IT36" i="24"/>
  <c r="CO36" i="24"/>
  <c r="GR35" i="24"/>
  <c r="GR34" i="24"/>
  <c r="EM33" i="24"/>
  <c r="GR32" i="24"/>
  <c r="EQ31" i="24"/>
  <c r="GT30" i="24"/>
  <c r="BT30" i="24"/>
  <c r="FX29" i="24"/>
  <c r="EM28" i="24"/>
  <c r="EM73" i="24"/>
  <c r="EK70" i="24"/>
  <c r="EQ67" i="24"/>
  <c r="GR65" i="24"/>
  <c r="EK64" i="24"/>
  <c r="FX62" i="24"/>
  <c r="DV59" i="24"/>
  <c r="ER58" i="24"/>
  <c r="GT57" i="24"/>
  <c r="IQ56" i="24"/>
  <c r="DV55" i="24"/>
  <c r="ER54" i="24"/>
  <c r="GO53" i="24"/>
  <c r="ER52" i="24"/>
  <c r="IU51" i="24"/>
  <c r="EK51" i="24"/>
  <c r="IQ49" i="24"/>
  <c r="IU48" i="24"/>
  <c r="EM48" i="24"/>
  <c r="HZ47" i="24"/>
  <c r="IU46" i="24"/>
  <c r="CN46" i="24"/>
  <c r="KS45" i="24"/>
  <c r="GO45" i="24"/>
  <c r="EK44" i="24"/>
  <c r="KQ43" i="24"/>
  <c r="EK73" i="24"/>
  <c r="DV70" i="24"/>
  <c r="EP67" i="24"/>
  <c r="GM65" i="24"/>
  <c r="DV64" i="24"/>
  <c r="ER62" i="24"/>
  <c r="EQ58" i="24"/>
  <c r="GO57" i="24"/>
  <c r="IO56" i="24"/>
  <c r="EQ54" i="24"/>
  <c r="GM53" i="24"/>
  <c r="IV52" i="24"/>
  <c r="EQ52" i="24"/>
  <c r="IT51" i="24"/>
  <c r="DV51" i="24"/>
  <c r="KX50" i="24"/>
  <c r="IO49" i="24"/>
  <c r="IT48" i="24"/>
  <c r="EK48" i="24"/>
  <c r="DV73" i="24"/>
  <c r="EP69" i="24"/>
  <c r="EM67" i="24"/>
  <c r="FX65" i="24"/>
  <c r="GT63" i="24"/>
  <c r="EQ62" i="24"/>
  <c r="IV59" i="24"/>
  <c r="EP58" i="24"/>
  <c r="GM57" i="24"/>
  <c r="HZ56" i="24"/>
  <c r="IV55" i="24"/>
  <c r="EK54" i="24"/>
  <c r="FX53" i="24"/>
  <c r="IU52" i="24"/>
  <c r="EP52" i="24"/>
  <c r="IQ51" i="24"/>
  <c r="KW50" i="24"/>
  <c r="HZ49" i="24"/>
  <c r="IO48" i="24"/>
  <c r="DV48" i="24"/>
  <c r="EP47" i="24"/>
  <c r="ER72" i="24"/>
  <c r="EM69" i="24"/>
  <c r="EK67" i="24"/>
  <c r="ER65" i="24"/>
  <c r="GS63" i="24"/>
  <c r="EK62" i="24"/>
  <c r="IU59" i="24"/>
  <c r="EM58" i="24"/>
  <c r="FX57" i="24"/>
  <c r="GS56" i="24"/>
  <c r="IU55" i="24"/>
  <c r="DV54" i="24"/>
  <c r="IT52" i="24"/>
  <c r="EM52" i="24"/>
  <c r="GT51" i="24"/>
  <c r="KV50" i="24"/>
  <c r="GR49" i="24"/>
  <c r="HZ48" i="24"/>
  <c r="EM47" i="24"/>
  <c r="HZ46" i="24"/>
  <c r="BT46" i="24"/>
  <c r="IV45" i="24"/>
  <c r="EQ72" i="24"/>
  <c r="EK69" i="24"/>
  <c r="GT66" i="24"/>
  <c r="EQ65" i="24"/>
  <c r="GR63" i="24"/>
  <c r="DV62" i="24"/>
  <c r="GT60" i="24"/>
  <c r="IT59" i="24"/>
  <c r="ER57" i="24"/>
  <c r="GR56" i="24"/>
  <c r="IT55" i="24"/>
  <c r="IQ52" i="24"/>
  <c r="EK52" i="24"/>
  <c r="GS51" i="24"/>
  <c r="KQ50" i="24"/>
  <c r="GO49" i="24"/>
  <c r="GT48" i="24"/>
  <c r="EK47" i="24"/>
  <c r="ER46" i="24"/>
  <c r="IU45" i="24"/>
  <c r="CN45" i="24"/>
  <c r="KV44" i="24"/>
  <c r="GO44" i="24"/>
  <c r="IT43" i="24"/>
  <c r="CK43" i="24"/>
  <c r="EM42" i="24"/>
  <c r="KQ41" i="24"/>
  <c r="GM41" i="24"/>
  <c r="KW40" i="24"/>
  <c r="GS40" i="24"/>
  <c r="KX39" i="24"/>
  <c r="EK39" i="24"/>
  <c r="KB38" i="24"/>
  <c r="GM38" i="24"/>
  <c r="CK38" i="24"/>
  <c r="BT37" i="24"/>
  <c r="EP35" i="24"/>
  <c r="EQ34" i="24"/>
  <c r="IQ33" i="24"/>
  <c r="CN33" i="24"/>
  <c r="EQ32" i="24"/>
  <c r="IU31" i="24"/>
  <c r="CP31" i="24"/>
  <c r="FX30" i="24"/>
  <c r="EK29" i="24"/>
  <c r="IQ28" i="24"/>
  <c r="CK28" i="24"/>
  <c r="IO27" i="24"/>
  <c r="CK27" i="24"/>
  <c r="GS26" i="24"/>
  <c r="GS25" i="24"/>
  <c r="BT25" i="24"/>
  <c r="GO24" i="24"/>
  <c r="IO23" i="24"/>
  <c r="GO22" i="24"/>
  <c r="CO22" i="24"/>
  <c r="KQ21" i="24"/>
  <c r="EP21" i="24"/>
  <c r="EK72" i="24"/>
  <c r="DV69" i="24"/>
  <c r="GS66" i="24"/>
  <c r="EP65" i="24"/>
  <c r="GO63" i="24"/>
  <c r="GT61" i="24"/>
  <c r="GR60" i="24"/>
  <c r="IQ59" i="24"/>
  <c r="EQ57" i="24"/>
  <c r="GO56" i="24"/>
  <c r="IQ55" i="24"/>
  <c r="IV54" i="24"/>
  <c r="IO52" i="24"/>
  <c r="DV52" i="24"/>
  <c r="GR51" i="24"/>
  <c r="KB50" i="24"/>
  <c r="ER50" i="24"/>
  <c r="GM49" i="24"/>
  <c r="CP49" i="24"/>
  <c r="GS48" i="24"/>
  <c r="DV47" i="24"/>
  <c r="EQ46" i="24"/>
  <c r="IQ45" i="24"/>
  <c r="CK45" i="24"/>
  <c r="KQ44" i="24"/>
  <c r="GM44" i="24"/>
  <c r="IQ43" i="24"/>
  <c r="CI43" i="24"/>
  <c r="DV42" i="24"/>
  <c r="KB41" i="24"/>
  <c r="FX41" i="24"/>
  <c r="KV40" i="24"/>
  <c r="GO40" i="24"/>
  <c r="KW39" i="24"/>
  <c r="GT39" i="24"/>
  <c r="DV39" i="24"/>
  <c r="IV38" i="24"/>
  <c r="FX38" i="24"/>
  <c r="BT38" i="24"/>
  <c r="EM35" i="24"/>
  <c r="EP34" i="24"/>
  <c r="IO33" i="24"/>
  <c r="CK33" i="24"/>
  <c r="EP32" i="24"/>
  <c r="IT31" i="24"/>
  <c r="CO31" i="24"/>
  <c r="ER30" i="24"/>
  <c r="IV29" i="24"/>
  <c r="DV29" i="24"/>
  <c r="HZ28" i="24"/>
  <c r="CI28" i="24"/>
  <c r="HZ27" i="24"/>
  <c r="CI27" i="24"/>
  <c r="GR26" i="24"/>
  <c r="GR25" i="24"/>
  <c r="GM24" i="24"/>
  <c r="HZ23" i="24"/>
  <c r="KX22" i="24"/>
  <c r="GM22" i="24"/>
  <c r="CN22" i="24"/>
  <c r="KB21" i="24"/>
  <c r="EM21" i="24"/>
  <c r="IU20" i="24"/>
  <c r="DV20" i="24"/>
  <c r="DV72" i="24"/>
  <c r="ER68" i="24"/>
  <c r="GR66" i="24"/>
  <c r="EM65" i="24"/>
  <c r="ER63" i="24"/>
  <c r="GS61" i="24"/>
  <c r="GO60" i="24"/>
  <c r="IO59" i="24"/>
  <c r="EM57" i="24"/>
  <c r="GM56" i="24"/>
  <c r="IO55" i="24"/>
  <c r="IU54" i="24"/>
  <c r="HZ52" i="24"/>
  <c r="GO51" i="24"/>
  <c r="IV50" i="24"/>
  <c r="EQ50" i="24"/>
  <c r="FX49" i="24"/>
  <c r="CO49" i="24"/>
  <c r="GR48" i="24"/>
  <c r="KX47" i="24"/>
  <c r="GT47" i="24"/>
  <c r="EP46" i="24"/>
  <c r="IO45" i="24"/>
  <c r="CI45" i="24"/>
  <c r="KB44" i="24"/>
  <c r="FX44" i="24"/>
  <c r="IO43" i="24"/>
  <c r="BT43" i="24"/>
  <c r="IV41" i="24"/>
  <c r="KS40" i="24"/>
  <c r="GM40" i="24"/>
  <c r="KV39" i="24"/>
  <c r="GS39" i="24"/>
  <c r="CP39" i="24"/>
  <c r="IU38" i="24"/>
  <c r="KX37" i="24"/>
  <c r="EK35" i="24"/>
  <c r="EM34" i="24"/>
  <c r="HZ33" i="24"/>
  <c r="CI33" i="24"/>
  <c r="EM32" i="24"/>
  <c r="IQ31" i="24"/>
  <c r="CN31" i="24"/>
  <c r="EQ30" i="24"/>
  <c r="IU29" i="24"/>
  <c r="CO29" i="24"/>
  <c r="GT28" i="24"/>
  <c r="BT28" i="24"/>
  <c r="GT27" i="24"/>
  <c r="BT27" i="24"/>
  <c r="GO26" i="24"/>
  <c r="GO25" i="24"/>
  <c r="FX24" i="24"/>
  <c r="GT23" i="24"/>
  <c r="KW22" i="24"/>
  <c r="FX22" i="24"/>
  <c r="CK22" i="24"/>
  <c r="IV21" i="24"/>
  <c r="EK21" i="24"/>
  <c r="IT20" i="24"/>
  <c r="ER71" i="24"/>
  <c r="EP68" i="24"/>
  <c r="GO66" i="24"/>
  <c r="EK65" i="24"/>
  <c r="EQ63" i="24"/>
  <c r="GR61" i="24"/>
  <c r="GM60" i="24"/>
  <c r="HZ59" i="24"/>
  <c r="IT58" i="24"/>
  <c r="EK57" i="24"/>
  <c r="FX56" i="24"/>
  <c r="HZ55" i="24"/>
  <c r="IT54" i="24"/>
  <c r="GT52" i="24"/>
  <c r="GM51" i="24"/>
  <c r="IU50" i="24"/>
  <c r="EP50" i="24"/>
  <c r="CN49" i="24"/>
  <c r="GO48" i="24"/>
  <c r="KW47" i="24"/>
  <c r="GS47" i="24"/>
  <c r="EM46" i="24"/>
  <c r="HZ45" i="24"/>
  <c r="IV44" i="24"/>
  <c r="CP44" i="24"/>
  <c r="ER43" i="24"/>
  <c r="KX42" i="24"/>
  <c r="GS42" i="24"/>
  <c r="EQ71" i="24"/>
  <c r="EM68" i="24"/>
  <c r="GM66" i="24"/>
  <c r="DV65" i="24"/>
  <c r="EP63" i="24"/>
  <c r="GM61" i="24"/>
  <c r="FX60" i="24"/>
  <c r="GT59" i="24"/>
  <c r="IQ58" i="24"/>
  <c r="DV57" i="24"/>
  <c r="ER56" i="24"/>
  <c r="GR55" i="24"/>
  <c r="IQ54" i="24"/>
  <c r="ER53" i="24"/>
  <c r="GS52" i="24"/>
  <c r="IT50" i="24"/>
  <c r="EM50" i="24"/>
  <c r="KX49" i="24"/>
  <c r="CK49" i="24"/>
  <c r="GM48" i="24"/>
  <c r="CP48" i="24"/>
  <c r="KV47" i="24"/>
  <c r="GR47" i="24"/>
  <c r="EK46" i="24"/>
  <c r="ER45" i="24"/>
  <c r="EP71" i="24"/>
  <c r="EK68" i="24"/>
  <c r="FX66" i="24"/>
  <c r="GR64" i="24"/>
  <c r="EM63" i="24"/>
  <c r="FX61" i="24"/>
  <c r="ER60" i="24"/>
  <c r="GS59" i="24"/>
  <c r="IO58" i="24"/>
  <c r="EQ56" i="24"/>
  <c r="GO55" i="24"/>
  <c r="IO54" i="24"/>
  <c r="IV53" i="24"/>
  <c r="EQ53" i="24"/>
  <c r="GM52" i="24"/>
  <c r="IQ50" i="24"/>
  <c r="KW49" i="24"/>
  <c r="CI49" i="24"/>
  <c r="FX48" i="24"/>
  <c r="CO48" i="24"/>
  <c r="KS47" i="24"/>
  <c r="GM47" i="24"/>
  <c r="EK71" i="24"/>
  <c r="DV68" i="24"/>
  <c r="ER66" i="24"/>
  <c r="GO64" i="24"/>
  <c r="EK63" i="24"/>
  <c r="ER61" i="24"/>
  <c r="EQ60" i="24"/>
  <c r="GM59" i="24"/>
  <c r="HZ58" i="24"/>
  <c r="IV57" i="24"/>
  <c r="EP56" i="24"/>
  <c r="GM55" i="24"/>
  <c r="GT54" i="24"/>
  <c r="IU53" i="24"/>
  <c r="EP53" i="24"/>
  <c r="FX52" i="24"/>
  <c r="KX51" i="24"/>
  <c r="IO50" i="24"/>
  <c r="KV49" i="24"/>
  <c r="BT49" i="24"/>
  <c r="CN48" i="24"/>
  <c r="KQ47" i="24"/>
  <c r="FX47" i="24"/>
  <c r="KX46" i="24"/>
  <c r="GT46" i="24"/>
  <c r="DV71" i="24"/>
  <c r="GT67" i="24"/>
  <c r="EQ66" i="24"/>
  <c r="GM64" i="24"/>
  <c r="GT62" i="24"/>
  <c r="EQ61" i="24"/>
  <c r="EP60" i="24"/>
  <c r="FX59" i="24"/>
  <c r="GT58" i="24"/>
  <c r="IU57" i="24"/>
  <c r="DV56" i="24"/>
  <c r="FX55" i="24"/>
  <c r="GS54" i="24"/>
  <c r="IT53" i="24"/>
  <c r="EM53" i="24"/>
  <c r="KV51" i="24"/>
  <c r="HZ50" i="24"/>
  <c r="KQ49" i="24"/>
  <c r="KX48" i="24"/>
  <c r="CK48" i="24"/>
  <c r="IV47" i="24"/>
  <c r="CP47" i="24"/>
  <c r="KW46" i="24"/>
  <c r="GR46" i="24"/>
  <c r="EK45" i="24"/>
  <c r="IO44" i="24"/>
  <c r="BT44" i="24"/>
  <c r="DV43" i="24"/>
  <c r="KB42" i="24"/>
  <c r="FX42" i="24"/>
  <c r="IQ40" i="24"/>
  <c r="IT39" i="24"/>
  <c r="ER70" i="24"/>
  <c r="CO47" i="24"/>
  <c r="CK46" i="24"/>
  <c r="EM45" i="24"/>
  <c r="IU44" i="24"/>
  <c r="CI44" i="24"/>
  <c r="IQ41" i="24"/>
  <c r="BT41" i="24"/>
  <c r="CK40" i="24"/>
  <c r="IQ38" i="24"/>
  <c r="DV38" i="24"/>
  <c r="IQ36" i="24"/>
  <c r="GO34" i="24"/>
  <c r="GR33" i="24"/>
  <c r="FX32" i="24"/>
  <c r="GO31" i="24"/>
  <c r="EP30" i="24"/>
  <c r="GR29" i="24"/>
  <c r="GR28" i="24"/>
  <c r="EP26" i="24"/>
  <c r="HZ25" i="24"/>
  <c r="CI24" i="24"/>
  <c r="GO23" i="24"/>
  <c r="EQ22" i="24"/>
  <c r="FX21" i="24"/>
  <c r="GT20" i="24"/>
  <c r="CN20" i="24"/>
  <c r="IU19" i="24"/>
  <c r="CK19" i="24"/>
  <c r="KV18" i="24"/>
  <c r="KW17" i="24"/>
  <c r="FX17" i="24"/>
  <c r="GS16" i="24"/>
  <c r="DV16" i="24"/>
  <c r="IV15" i="24"/>
  <c r="GM15" i="24"/>
  <c r="HZ14" i="24"/>
  <c r="CO14" i="24"/>
  <c r="KQ13" i="24"/>
  <c r="GR13" i="24"/>
  <c r="IQ12" i="24"/>
  <c r="KW11" i="24"/>
  <c r="EM11" i="24"/>
  <c r="KB10" i="24"/>
  <c r="GO10" i="24"/>
  <c r="EQ9" i="24"/>
  <c r="KV8" i="24"/>
  <c r="GT8" i="24"/>
  <c r="EK8" i="24"/>
  <c r="IT7" i="24"/>
  <c r="KB6" i="24"/>
  <c r="GO6" i="24"/>
  <c r="IO5" i="24"/>
  <c r="GS67" i="24"/>
  <c r="CI46" i="24"/>
  <c r="DV45" i="24"/>
  <c r="IT44" i="24"/>
  <c r="IO41" i="24"/>
  <c r="KX40" i="24"/>
  <c r="CI40" i="24"/>
  <c r="IO38" i="24"/>
  <c r="CP38" i="24"/>
  <c r="ER37" i="24"/>
  <c r="IO36" i="24"/>
  <c r="GM34" i="24"/>
  <c r="GO33" i="24"/>
  <c r="ER32" i="24"/>
  <c r="GM31" i="24"/>
  <c r="EK30" i="24"/>
  <c r="ER29" i="24"/>
  <c r="GO28" i="24"/>
  <c r="EM26" i="24"/>
  <c r="GT25" i="24"/>
  <c r="IV24" i="24"/>
  <c r="BT24" i="24"/>
  <c r="GM23" i="24"/>
  <c r="EP22" i="24"/>
  <c r="ER21" i="24"/>
  <c r="GS20" i="24"/>
  <c r="CK20" i="24"/>
  <c r="IT19" i="24"/>
  <c r="ER19" i="24"/>
  <c r="CI19" i="24"/>
  <c r="KS18" i="24"/>
  <c r="KV17" i="24"/>
  <c r="GR16" i="24"/>
  <c r="IU15" i="24"/>
  <c r="FX15" i="24"/>
  <c r="CN14" i="24"/>
  <c r="KB13" i="24"/>
  <c r="GO13" i="24"/>
  <c r="IO12" i="24"/>
  <c r="CP12" i="24"/>
  <c r="KV11" i="24"/>
  <c r="GT11" i="24"/>
  <c r="EK11" i="24"/>
  <c r="EK66" i="24"/>
  <c r="KS51" i="24"/>
  <c r="IQ44" i="24"/>
  <c r="KB43" i="24"/>
  <c r="ER42" i="24"/>
  <c r="KB40" i="24"/>
  <c r="BT40" i="24"/>
  <c r="ER39" i="24"/>
  <c r="HZ38" i="24"/>
  <c r="CO38" i="24"/>
  <c r="EQ37" i="24"/>
  <c r="FX64" i="24"/>
  <c r="KB49" i="24"/>
  <c r="CP45" i="24"/>
  <c r="HZ44" i="24"/>
  <c r="IV43" i="24"/>
  <c r="CP43" i="24"/>
  <c r="EQ42" i="24"/>
  <c r="IV40" i="24"/>
  <c r="EQ39" i="24"/>
  <c r="CN38" i="24"/>
  <c r="EP37" i="24"/>
  <c r="ER34" i="24"/>
  <c r="FX33" i="24"/>
  <c r="DV32" i="24"/>
  <c r="EM31" i="24"/>
  <c r="CP30" i="24"/>
  <c r="EP29" i="24"/>
  <c r="FX28" i="24"/>
  <c r="IU27" i="24"/>
  <c r="CN26" i="24"/>
  <c r="FX25" i="24"/>
  <c r="IO24" i="24"/>
  <c r="ER23" i="24"/>
  <c r="EK22" i="24"/>
  <c r="KX21" i="24"/>
  <c r="DV21" i="24"/>
  <c r="GM20" i="24"/>
  <c r="BT20" i="24"/>
  <c r="IO19" i="24"/>
  <c r="EP19" i="24"/>
  <c r="KB18" i="24"/>
  <c r="GS62" i="24"/>
  <c r="ER49" i="24"/>
  <c r="CO45" i="24"/>
  <c r="IU43" i="24"/>
  <c r="CN43" i="24"/>
  <c r="EP42" i="24"/>
  <c r="GS41" i="24"/>
  <c r="IU40" i="24"/>
  <c r="KS39" i="24"/>
  <c r="EP39" i="24"/>
  <c r="KW37" i="24"/>
  <c r="CP37" i="24"/>
  <c r="EP61" i="24"/>
  <c r="KW48" i="24"/>
  <c r="GT44" i="24"/>
  <c r="KW42" i="24"/>
  <c r="GR41" i="24"/>
  <c r="IT40" i="24"/>
  <c r="KQ39" i="24"/>
  <c r="EM39" i="24"/>
  <c r="KV37" i="24"/>
  <c r="CO37" i="24"/>
  <c r="ER36" i="24"/>
  <c r="DV34" i="24"/>
  <c r="DV33" i="24"/>
  <c r="CO32" i="24"/>
  <c r="DV31" i="24"/>
  <c r="CN30" i="24"/>
  <c r="CN29" i="24"/>
  <c r="EK28" i="24"/>
  <c r="GS27" i="24"/>
  <c r="CI26" i="24"/>
  <c r="EQ25" i="24"/>
  <c r="GT24" i="24"/>
  <c r="EM60" i="24"/>
  <c r="GR44" i="24"/>
  <c r="KS42" i="24"/>
  <c r="GO41" i="24"/>
  <c r="IO40" i="24"/>
  <c r="KB39" i="24"/>
  <c r="CO39" i="24"/>
  <c r="GT38" i="24"/>
  <c r="KS37" i="24"/>
  <c r="CN37" i="24"/>
  <c r="EQ36" i="24"/>
  <c r="GM35" i="24"/>
  <c r="CP34" i="24"/>
  <c r="CP33" i="24"/>
  <c r="CK32" i="24"/>
  <c r="CK31" i="24"/>
  <c r="CK29" i="24"/>
  <c r="DV28" i="24"/>
  <c r="ER59" i="24"/>
  <c r="CI48" i="24"/>
  <c r="KV46" i="24"/>
  <c r="KQ42" i="24"/>
  <c r="IU39" i="24"/>
  <c r="CK39" i="24"/>
  <c r="GS38" i="24"/>
  <c r="KQ37" i="24"/>
  <c r="CI37" i="24"/>
  <c r="EP36" i="24"/>
  <c r="FX35" i="24"/>
  <c r="CO34" i="24"/>
  <c r="CO33" i="24"/>
  <c r="CI32" i="24"/>
  <c r="CI31" i="24"/>
  <c r="CI29" i="24"/>
  <c r="CP28" i="24"/>
  <c r="GO27" i="24"/>
  <c r="IU26" i="24"/>
  <c r="EM25" i="24"/>
  <c r="GR24" i="24"/>
  <c r="KW23" i="24"/>
  <c r="KB22" i="24"/>
  <c r="IU21" i="24"/>
  <c r="KW20" i="24"/>
  <c r="EP20" i="24"/>
  <c r="GR19" i="24"/>
  <c r="IQ18" i="24"/>
  <c r="EQ18" i="24"/>
  <c r="BT18" i="24"/>
  <c r="IT17" i="24"/>
  <c r="ER17" i="24"/>
  <c r="CI17" i="24"/>
  <c r="KQ16" i="24"/>
  <c r="CP16" i="24"/>
  <c r="CK15" i="24"/>
  <c r="KV14" i="24"/>
  <c r="GT14" i="24"/>
  <c r="EK14" i="24"/>
  <c r="HZ13" i="24"/>
  <c r="CO13" i="24"/>
  <c r="KX12" i="24"/>
  <c r="EP12" i="24"/>
  <c r="IT11" i="24"/>
  <c r="CN10" i="24"/>
  <c r="IV9" i="24"/>
  <c r="GM9" i="24"/>
  <c r="IQ8" i="24"/>
  <c r="EQ7" i="24"/>
  <c r="KW5" i="24"/>
  <c r="GR58" i="24"/>
  <c r="IT46" i="24"/>
  <c r="KQ45" i="24"/>
  <c r="IV42" i="24"/>
  <c r="IQ39" i="24"/>
  <c r="CI39" i="24"/>
  <c r="GR38" i="24"/>
  <c r="KB37" i="24"/>
  <c r="EM36" i="24"/>
  <c r="ER35" i="24"/>
  <c r="CN34" i="24"/>
  <c r="BT33" i="24"/>
  <c r="IV30" i="24"/>
  <c r="BT29" i="24"/>
  <c r="CO28" i="24"/>
  <c r="GM27" i="24"/>
  <c r="IT26" i="24"/>
  <c r="CP25" i="24"/>
  <c r="ER24" i="24"/>
  <c r="KV23" i="24"/>
  <c r="IV22" i="24"/>
  <c r="IT21" i="24"/>
  <c r="KV20" i="24"/>
  <c r="EM20" i="24"/>
  <c r="GO19" i="24"/>
  <c r="IO18" i="24"/>
  <c r="EP18" i="24"/>
  <c r="IQ17" i="24"/>
  <c r="EQ17" i="24"/>
  <c r="BT17" i="24"/>
  <c r="KB16" i="24"/>
  <c r="CO16" i="24"/>
  <c r="ER15" i="24"/>
  <c r="CI15" i="24"/>
  <c r="KS14" i="24"/>
  <c r="GS14" i="24"/>
  <c r="DV14" i="24"/>
  <c r="CN13" i="24"/>
  <c r="KW12" i="24"/>
  <c r="EM12" i="24"/>
  <c r="IT57" i="24"/>
  <c r="IQ46" i="24"/>
  <c r="KB45" i="24"/>
  <c r="GM43" i="24"/>
  <c r="IO42" i="24"/>
  <c r="CP42" i="24"/>
  <c r="BT39" i="24"/>
  <c r="GO38" i="24"/>
  <c r="IV37" i="24"/>
  <c r="EK36" i="24"/>
  <c r="EQ35" i="24"/>
  <c r="CK34" i="24"/>
  <c r="IV32" i="24"/>
  <c r="IU30" i="24"/>
  <c r="FX27" i="24"/>
  <c r="IO26" i="24"/>
  <c r="CO25" i="24"/>
  <c r="EQ24" i="24"/>
  <c r="KB23" i="24"/>
  <c r="IU22" i="24"/>
  <c r="IQ21" i="24"/>
  <c r="CP21" i="24"/>
  <c r="KS20" i="24"/>
  <c r="EK20" i="24"/>
  <c r="KX19" i="24"/>
  <c r="GM19" i="24"/>
  <c r="HZ18" i="24"/>
  <c r="EM18" i="24"/>
  <c r="IO17" i="24"/>
  <c r="EP17" i="24"/>
  <c r="IV16" i="24"/>
  <c r="CN16" i="24"/>
  <c r="EQ15" i="24"/>
  <c r="BT15" i="24"/>
  <c r="KQ14" i="24"/>
  <c r="GR14" i="24"/>
  <c r="CK13" i="24"/>
  <c r="KV12" i="24"/>
  <c r="GT12" i="24"/>
  <c r="EK12" i="24"/>
  <c r="IO11" i="24"/>
  <c r="CP11" i="24"/>
  <c r="ER10" i="24"/>
  <c r="CI10" i="24"/>
  <c r="IT9" i="24"/>
  <c r="HZ8" i="24"/>
  <c r="KW7" i="24"/>
  <c r="EM7" i="24"/>
  <c r="ER6" i="24"/>
  <c r="KS5" i="24"/>
  <c r="GS5" i="24"/>
  <c r="DV5" i="24"/>
  <c r="KW4" i="24"/>
  <c r="EM4" i="24"/>
  <c r="GR50" i="24"/>
  <c r="ER44" i="24"/>
  <c r="FX43" i="24"/>
  <c r="BT42" i="24"/>
  <c r="GT40" i="24"/>
  <c r="IO37" i="24"/>
  <c r="KX36" i="24"/>
  <c r="CN36" i="24"/>
  <c r="DV35" i="24"/>
  <c r="IU32" i="24"/>
  <c r="IT30" i="24"/>
  <c r="ER27" i="24"/>
  <c r="HZ26" i="24"/>
  <c r="CN25" i="24"/>
  <c r="EP24" i="24"/>
  <c r="IV23" i="24"/>
  <c r="CP23" i="24"/>
  <c r="IO22" i="24"/>
  <c r="CP22" i="24"/>
  <c r="IO21" i="24"/>
  <c r="CO21" i="24"/>
  <c r="KQ20" i="24"/>
  <c r="KW19" i="24"/>
  <c r="FX19" i="24"/>
  <c r="GO46" i="24"/>
  <c r="KX41" i="24"/>
  <c r="FX40" i="24"/>
  <c r="HZ37" i="24"/>
  <c r="KW36" i="24"/>
  <c r="CI36" i="24"/>
  <c r="CP35" i="24"/>
  <c r="IV33" i="24"/>
  <c r="IT32" i="24"/>
  <c r="IV31" i="24"/>
  <c r="IQ30" i="24"/>
  <c r="IQ29" i="24"/>
  <c r="EM27" i="24"/>
  <c r="GT26" i="24"/>
  <c r="KW41" i="24"/>
  <c r="ER55" i="24"/>
  <c r="IU47" i="24"/>
  <c r="GM45" i="24"/>
  <c r="IQ53" i="24"/>
  <c r="EQ47" i="24"/>
  <c r="EP45" i="24"/>
  <c r="KW44" i="24"/>
  <c r="CK44" i="24"/>
  <c r="EM43" i="24"/>
  <c r="GM42" i="24"/>
  <c r="IT41" i="24"/>
  <c r="CI41" i="24"/>
  <c r="FX39" i="24"/>
  <c r="KQ38" i="24"/>
  <c r="EQ38" i="24"/>
  <c r="EP7" i="24"/>
  <c r="HU7" i="24"/>
  <c r="DV8" i="24"/>
  <c r="HP8" i="24"/>
  <c r="CT9" i="24"/>
  <c r="GR9" i="24"/>
  <c r="KW9" i="24"/>
  <c r="DV10" i="24"/>
  <c r="HM10" i="24"/>
  <c r="DV11" i="24"/>
  <c r="HT11" i="24"/>
  <c r="CI12" i="24"/>
  <c r="FX12" i="24"/>
  <c r="DV13" i="24"/>
  <c r="HS13" i="24"/>
  <c r="CK14" i="24"/>
  <c r="GM14" i="24"/>
  <c r="DV15" i="24"/>
  <c r="HZ15" i="24"/>
  <c r="EQ16" i="24"/>
  <c r="KW16" i="24"/>
  <c r="DO17" i="24"/>
  <c r="HZ17" i="24"/>
  <c r="CP18" i="24"/>
  <c r="GS18" i="24"/>
  <c r="CN19" i="24"/>
  <c r="HZ19" i="24"/>
  <c r="EQ20" i="24"/>
  <c r="CI21" i="24"/>
  <c r="BM22" i="24"/>
  <c r="KV22" i="24"/>
  <c r="KX23" i="24"/>
  <c r="CK25" i="24"/>
  <c r="GM26" i="24"/>
  <c r="BJ28" i="24"/>
  <c r="CP32" i="24"/>
  <c r="CK35" i="24"/>
  <c r="KV36" i="24"/>
  <c r="GR39" i="24"/>
  <c r="AK23" i="24"/>
  <c r="AK15" i="24"/>
  <c r="AK20" i="24"/>
  <c r="AK19" i="24"/>
  <c r="HU11" i="24"/>
  <c r="IO13" i="24"/>
  <c r="CP14" i="24"/>
  <c r="GO14" i="24"/>
  <c r="EK15" i="24"/>
  <c r="IO15" i="24"/>
  <c r="AR16" i="24"/>
  <c r="ER16" i="24"/>
  <c r="KX16" i="24"/>
  <c r="DP17" i="24"/>
  <c r="IU17" i="24"/>
  <c r="DL18" i="24"/>
  <c r="GT18" i="24"/>
  <c r="CO19" i="24"/>
  <c r="IQ19" i="24"/>
  <c r="ER20" i="24"/>
  <c r="CK21" i="24"/>
  <c r="BN22" i="24"/>
  <c r="BG23" i="24"/>
  <c r="AK24" i="24"/>
  <c r="EP25" i="24"/>
  <c r="ER28" i="24"/>
  <c r="CO30" i="24"/>
  <c r="EK32" i="24"/>
  <c r="CN35" i="24"/>
  <c r="HM39" i="24"/>
  <c r="CO44" i="24"/>
  <c r="DQ46" i="24"/>
  <c r="HP4" i="24"/>
  <c r="HM6" i="24"/>
  <c r="EV7" i="24"/>
  <c r="IO7" i="24"/>
  <c r="EP8" i="24"/>
  <c r="HT8" i="24"/>
  <c r="DP9" i="24"/>
  <c r="GT9" i="24"/>
  <c r="BG10" i="24"/>
  <c r="EM10" i="24"/>
  <c r="HT10" i="24"/>
  <c r="AR11" i="24"/>
  <c r="EQ11" i="24"/>
  <c r="HZ11" i="24"/>
  <c r="CN12" i="24"/>
  <c r="GO12" i="24"/>
  <c r="EM13" i="24"/>
  <c r="IQ13" i="24"/>
  <c r="CT14" i="24"/>
  <c r="GX14" i="24"/>
  <c r="EM15" i="24"/>
  <c r="IQ15" i="24"/>
  <c r="BM16" i="24"/>
  <c r="EV16" i="24"/>
  <c r="DQ17" i="24"/>
  <c r="IV17" i="24"/>
  <c r="DO18" i="24"/>
  <c r="IT18" i="24"/>
  <c r="CP19" i="24"/>
  <c r="IV19" i="24"/>
  <c r="FX20" i="24"/>
  <c r="CN21" i="24"/>
  <c r="BO22" i="24"/>
  <c r="BN23" i="24"/>
  <c r="AR24" i="24"/>
  <c r="ER25" i="24"/>
  <c r="BG27" i="24"/>
  <c r="GM28" i="24"/>
  <c r="DV30" i="24"/>
  <c r="GM32" i="24"/>
  <c r="CO35" i="24"/>
  <c r="DQ61" i="24"/>
  <c r="CT57" i="24"/>
  <c r="DI55" i="24"/>
  <c r="DQ52" i="24"/>
  <c r="FS48" i="24"/>
  <c r="DI48" i="24"/>
  <c r="HS47" i="24"/>
  <c r="FS45" i="24"/>
  <c r="DI45" i="24"/>
  <c r="HU44" i="24"/>
  <c r="FK44" i="24"/>
  <c r="FN43" i="24"/>
  <c r="FN42" i="24"/>
  <c r="FN41" i="24"/>
  <c r="DP61" i="24"/>
  <c r="CT55" i="24"/>
  <c r="DP52" i="24"/>
  <c r="FR48" i="24"/>
  <c r="CT60" i="24"/>
  <c r="CT58" i="24"/>
  <c r="DI56" i="24"/>
  <c r="DL54" i="24"/>
  <c r="FR53" i="24"/>
  <c r="CT53" i="24"/>
  <c r="FN52" i="24"/>
  <c r="DL51" i="24"/>
  <c r="FR50" i="24"/>
  <c r="CT50" i="24"/>
  <c r="FR49" i="24"/>
  <c r="CT49" i="24"/>
  <c r="DP47" i="24"/>
  <c r="FQ46" i="24"/>
  <c r="HP45" i="24"/>
  <c r="FN40" i="24"/>
  <c r="FS38" i="24"/>
  <c r="HS37" i="24"/>
  <c r="DQ60" i="24"/>
  <c r="DI57" i="24"/>
  <c r="DP56" i="24"/>
  <c r="DP53" i="24"/>
  <c r="FQ52" i="24"/>
  <c r="EV51" i="24"/>
  <c r="DI50" i="24"/>
  <c r="EV48" i="24"/>
  <c r="FQ47" i="24"/>
  <c r="DI46" i="24"/>
  <c r="DQ45" i="24"/>
  <c r="HT44" i="24"/>
  <c r="DP43" i="24"/>
  <c r="FR42" i="24"/>
  <c r="HS41" i="24"/>
  <c r="HU40" i="24"/>
  <c r="FN39" i="24"/>
  <c r="HP38" i="24"/>
  <c r="BM29" i="24"/>
  <c r="DQ22" i="24"/>
  <c r="BG22" i="24"/>
  <c r="CT21" i="24"/>
  <c r="DP60" i="24"/>
  <c r="DO56" i="24"/>
  <c r="DO53" i="24"/>
  <c r="FK52" i="24"/>
  <c r="FN47" i="24"/>
  <c r="CT46" i="24"/>
  <c r="DP45" i="24"/>
  <c r="HS44" i="24"/>
  <c r="DO43" i="24"/>
  <c r="FQ42" i="24"/>
  <c r="HP41" i="24"/>
  <c r="HT40" i="24"/>
  <c r="FK39" i="24"/>
  <c r="HM38" i="24"/>
  <c r="BJ29" i="24"/>
  <c r="BO23" i="24"/>
  <c r="DO60" i="24"/>
  <c r="DL56" i="24"/>
  <c r="DL53" i="24"/>
  <c r="EV52" i="24"/>
  <c r="FK47" i="24"/>
  <c r="FS46" i="24"/>
  <c r="DO45" i="24"/>
  <c r="HP44" i="24"/>
  <c r="DL43" i="24"/>
  <c r="FK42" i="24"/>
  <c r="HM41" i="24"/>
  <c r="HS40" i="24"/>
  <c r="HU39" i="24"/>
  <c r="EV39" i="24"/>
  <c r="GX38" i="24"/>
  <c r="BG29" i="24"/>
  <c r="DO61" i="24"/>
  <c r="DL60" i="24"/>
  <c r="CT56" i="24"/>
  <c r="DI53" i="24"/>
  <c r="FS50" i="24"/>
  <c r="DQ49" i="24"/>
  <c r="EV47" i="24"/>
  <c r="FR46" i="24"/>
  <c r="DL45" i="24"/>
  <c r="HM44" i="24"/>
  <c r="DL61" i="24"/>
  <c r="DI60" i="24"/>
  <c r="DQ59" i="24"/>
  <c r="DQ55" i="24"/>
  <c r="FQ50" i="24"/>
  <c r="DP49" i="24"/>
  <c r="HU47" i="24"/>
  <c r="DI61" i="24"/>
  <c r="DP59" i="24"/>
  <c r="DP55" i="24"/>
  <c r="DQ51" i="24"/>
  <c r="FN50" i="24"/>
  <c r="DO49" i="24"/>
  <c r="HT47" i="24"/>
  <c r="CT61" i="24"/>
  <c r="DO59" i="24"/>
  <c r="DO55" i="24"/>
  <c r="FS53" i="24"/>
  <c r="DP51" i="24"/>
  <c r="FK50" i="24"/>
  <c r="DL49" i="24"/>
  <c r="DQ48" i="24"/>
  <c r="HP47" i="24"/>
  <c r="EV46" i="24"/>
  <c r="FR45" i="24"/>
  <c r="DL59" i="24"/>
  <c r="DQ58" i="24"/>
  <c r="DL55" i="24"/>
  <c r="DQ54" i="24"/>
  <c r="FQ53" i="24"/>
  <c r="DO51" i="24"/>
  <c r="EV50" i="24"/>
  <c r="DI49" i="24"/>
  <c r="DP48" i="24"/>
  <c r="HM47" i="24"/>
  <c r="HU46" i="24"/>
  <c r="FQ45" i="24"/>
  <c r="DL44" i="24"/>
  <c r="FQ43" i="24"/>
  <c r="HP42" i="24"/>
  <c r="GX39" i="24"/>
  <c r="HP37" i="24"/>
  <c r="HS36" i="24"/>
  <c r="BO26" i="24"/>
  <c r="BN24" i="24"/>
  <c r="DO23" i="24"/>
  <c r="BO21" i="24"/>
  <c r="DI59" i="24"/>
  <c r="DP58" i="24"/>
  <c r="DP54" i="24"/>
  <c r="FN53" i="24"/>
  <c r="DI51" i="24"/>
  <c r="DO48" i="24"/>
  <c r="GX47" i="24"/>
  <c r="HT46" i="24"/>
  <c r="FN45" i="24"/>
  <c r="DI44" i="24"/>
  <c r="FK43" i="24"/>
  <c r="HM42" i="24"/>
  <c r="HM37" i="24"/>
  <c r="HP36" i="24"/>
  <c r="BN26" i="24"/>
  <c r="BO25" i="24"/>
  <c r="BM24" i="24"/>
  <c r="DL23" i="24"/>
  <c r="BN21" i="24"/>
  <c r="BJ20" i="24"/>
  <c r="CT59" i="24"/>
  <c r="DO58" i="24"/>
  <c r="DO54" i="24"/>
  <c r="FK53" i="24"/>
  <c r="DO52" i="24"/>
  <c r="CT51" i="24"/>
  <c r="DL48" i="24"/>
  <c r="DQ47" i="24"/>
  <c r="HS46" i="24"/>
  <c r="FK45" i="24"/>
  <c r="CT44" i="24"/>
  <c r="EV43" i="24"/>
  <c r="GX42" i="24"/>
  <c r="DQ42" i="24"/>
  <c r="FS41" i="24"/>
  <c r="FR38" i="24"/>
  <c r="GX37" i="24"/>
  <c r="HM36" i="24"/>
  <c r="BM26" i="24"/>
  <c r="BN25" i="24"/>
  <c r="BJ24" i="24"/>
  <c r="DI23" i="24"/>
  <c r="BM21" i="24"/>
  <c r="DQ20" i="24"/>
  <c r="BG20" i="24"/>
  <c r="DL58" i="24"/>
  <c r="DI54" i="24"/>
  <c r="EV53" i="24"/>
  <c r="DL52" i="24"/>
  <c r="FS49" i="24"/>
  <c r="CT48" i="24"/>
  <c r="DO47" i="24"/>
  <c r="HP46" i="24"/>
  <c r="EV45" i="24"/>
  <c r="FS44" i="24"/>
  <c r="HU43" i="24"/>
  <c r="DI58" i="24"/>
  <c r="CT54" i="24"/>
  <c r="DI52" i="24"/>
  <c r="FS51" i="24"/>
  <c r="FQ49" i="24"/>
  <c r="DL47" i="24"/>
  <c r="HM46" i="24"/>
  <c r="HU45" i="24"/>
  <c r="DQ57" i="24"/>
  <c r="CT52" i="24"/>
  <c r="FR51" i="24"/>
  <c r="DQ50" i="24"/>
  <c r="FN49" i="24"/>
  <c r="DI47" i="24"/>
  <c r="DP57" i="24"/>
  <c r="FQ51" i="24"/>
  <c r="DP50" i="24"/>
  <c r="FK49" i="24"/>
  <c r="FQ48" i="24"/>
  <c r="CT47" i="24"/>
  <c r="DP46" i="24"/>
  <c r="DO57" i="24"/>
  <c r="FS52" i="24"/>
  <c r="FN51" i="24"/>
  <c r="DO50" i="24"/>
  <c r="EV49" i="24"/>
  <c r="FN48" i="24"/>
  <c r="FS47" i="24"/>
  <c r="DO46" i="24"/>
  <c r="HM45" i="24"/>
  <c r="EV44" i="24"/>
  <c r="HM43" i="24"/>
  <c r="CT42" i="24"/>
  <c r="HU41" i="24"/>
  <c r="FK40" i="24"/>
  <c r="FR39" i="24"/>
  <c r="DQ53" i="24"/>
  <c r="DQ43" i="24"/>
  <c r="FS42" i="24"/>
  <c r="FS39" i="24"/>
  <c r="BO27" i="24"/>
  <c r="AR25" i="24"/>
  <c r="BM23" i="24"/>
  <c r="BJ22" i="24"/>
  <c r="BG21" i="24"/>
  <c r="EV19" i="24"/>
  <c r="FS18" i="24"/>
  <c r="DI18" i="24"/>
  <c r="DL17" i="24"/>
  <c r="BJ16" i="24"/>
  <c r="DO15" i="24"/>
  <c r="FN14" i="24"/>
  <c r="DQ13" i="24"/>
  <c r="BG13" i="24"/>
  <c r="FR12" i="24"/>
  <c r="CT12" i="24"/>
  <c r="GX11" i="24"/>
  <c r="BN11" i="24"/>
  <c r="DP10" i="24"/>
  <c r="AR10" i="24"/>
  <c r="HP9" i="24"/>
  <c r="FS7" i="24"/>
  <c r="DI7" i="24"/>
  <c r="DP6" i="24"/>
  <c r="FQ5" i="24"/>
  <c r="FR52" i="24"/>
  <c r="DI43" i="24"/>
  <c r="EV42" i="24"/>
  <c r="FQ39" i="24"/>
  <c r="BN27" i="24"/>
  <c r="BJ23" i="24"/>
  <c r="AR22" i="24"/>
  <c r="AR21" i="24"/>
  <c r="FR18" i="24"/>
  <c r="CT18" i="24"/>
  <c r="FS17" i="24"/>
  <c r="DI17" i="24"/>
  <c r="DQ16" i="24"/>
  <c r="BG16" i="24"/>
  <c r="DL15" i="24"/>
  <c r="HU14" i="24"/>
  <c r="FK14" i="24"/>
  <c r="DP13" i="24"/>
  <c r="AR13" i="24"/>
  <c r="FQ12" i="24"/>
  <c r="BM11" i="24"/>
  <c r="CT45" i="24"/>
  <c r="CT43" i="24"/>
  <c r="HT41" i="24"/>
  <c r="HU36" i="24"/>
  <c r="FK51" i="24"/>
  <c r="GX41" i="24"/>
  <c r="HU38" i="24"/>
  <c r="HT36" i="24"/>
  <c r="BJ27" i="24"/>
  <c r="BG24" i="24"/>
  <c r="AR23" i="24"/>
  <c r="BO19" i="24"/>
  <c r="GX44" i="24"/>
  <c r="HT38" i="24"/>
  <c r="GX36" i="24"/>
  <c r="HT43" i="24"/>
  <c r="DP42" i="24"/>
  <c r="HS38" i="24"/>
  <c r="AR27" i="24"/>
  <c r="FK48" i="24"/>
  <c r="HS43" i="24"/>
  <c r="DO42" i="24"/>
  <c r="FR44" i="24"/>
  <c r="HP43" i="24"/>
  <c r="DL42" i="24"/>
  <c r="FR41" i="24"/>
  <c r="HP40" i="24"/>
  <c r="BJ26" i="24"/>
  <c r="DQ23" i="24"/>
  <c r="DL22" i="24"/>
  <c r="DL21" i="24"/>
  <c r="AR20" i="24"/>
  <c r="DQ19" i="24"/>
  <c r="BG19" i="24"/>
  <c r="FQ16" i="24"/>
  <c r="HT15" i="24"/>
  <c r="EV15" i="24"/>
  <c r="BM14" i="24"/>
  <c r="FN13" i="24"/>
  <c r="HM12" i="24"/>
  <c r="BO12" i="24"/>
  <c r="FS11" i="24"/>
  <c r="DI11" i="24"/>
  <c r="HU10" i="24"/>
  <c r="FK10" i="24"/>
  <c r="DO9" i="24"/>
  <c r="FR8" i="24"/>
  <c r="CT8" i="24"/>
  <c r="HP7" i="24"/>
  <c r="HU6" i="24"/>
  <c r="FK6" i="24"/>
  <c r="GX5" i="24"/>
  <c r="FQ44" i="24"/>
  <c r="GX43" i="24"/>
  <c r="DI42" i="24"/>
  <c r="FQ41" i="24"/>
  <c r="HM40" i="24"/>
  <c r="BG26" i="24"/>
  <c r="DP23" i="24"/>
  <c r="DI22" i="24"/>
  <c r="DI21" i="24"/>
  <c r="DP19" i="24"/>
  <c r="AR19" i="24"/>
  <c r="BO18" i="24"/>
  <c r="FN16" i="24"/>
  <c r="HS15" i="24"/>
  <c r="BJ14" i="24"/>
  <c r="HU13" i="24"/>
  <c r="FK13" i="24"/>
  <c r="GX12" i="24"/>
  <c r="BN12" i="24"/>
  <c r="FN44" i="24"/>
  <c r="FK41" i="24"/>
  <c r="GX40" i="24"/>
  <c r="HT39" i="24"/>
  <c r="BO29" i="24"/>
  <c r="BO28" i="24"/>
  <c r="AR26" i="24"/>
  <c r="CT23" i="24"/>
  <c r="CT22" i="24"/>
  <c r="DO19" i="24"/>
  <c r="BN18" i="24"/>
  <c r="BO17" i="24"/>
  <c r="FK16" i="24"/>
  <c r="HP15" i="24"/>
  <c r="DQ14" i="24"/>
  <c r="BG14" i="24"/>
  <c r="HT13" i="24"/>
  <c r="EV13" i="24"/>
  <c r="BM12" i="24"/>
  <c r="FQ11" i="24"/>
  <c r="HS10" i="24"/>
  <c r="FS9" i="24"/>
  <c r="DI9" i="24"/>
  <c r="FN8" i="24"/>
  <c r="GX7" i="24"/>
  <c r="HS6" i="24"/>
  <c r="GX4" i="24"/>
  <c r="DL57" i="24"/>
  <c r="GX46" i="24"/>
  <c r="HT45" i="24"/>
  <c r="HU42" i="24"/>
  <c r="EV41" i="24"/>
  <c r="HS39" i="24"/>
  <c r="FQ38" i="24"/>
  <c r="BN29" i="24"/>
  <c r="BN28" i="24"/>
  <c r="DP20" i="24"/>
  <c r="DL19" i="24"/>
  <c r="DQ56" i="24"/>
  <c r="DL50" i="24"/>
  <c r="HS45" i="24"/>
  <c r="DQ44" i="24"/>
  <c r="FS43" i="24"/>
  <c r="HT42" i="24"/>
  <c r="HP39" i="24"/>
  <c r="FN38" i="24"/>
  <c r="AR29" i="24"/>
  <c r="BM28" i="24"/>
  <c r="FN46" i="24"/>
  <c r="GX45" i="24"/>
  <c r="DP44" i="24"/>
  <c r="FR43" i="24"/>
  <c r="HS42" i="24"/>
  <c r="FK46" i="24"/>
  <c r="DL46" i="24"/>
  <c r="EV40" i="24"/>
  <c r="HU5" i="24"/>
  <c r="HS4" i="24"/>
  <c r="ER5" i="24"/>
  <c r="HZ5" i="24"/>
  <c r="EK6" i="24"/>
  <c r="HP6" i="24"/>
  <c r="FK7" i="24"/>
  <c r="IQ7" i="24"/>
  <c r="EQ8" i="24"/>
  <c r="HU8" i="24"/>
  <c r="DQ9" i="24"/>
  <c r="GX9" i="24"/>
  <c r="BJ10" i="24"/>
  <c r="EP10" i="24"/>
  <c r="HZ10" i="24"/>
  <c r="BG11" i="24"/>
  <c r="ER11" i="24"/>
  <c r="IQ11" i="24"/>
  <c r="CO12" i="24"/>
  <c r="GR12" i="24"/>
  <c r="EP13" i="24"/>
  <c r="IT13" i="24"/>
  <c r="DI14" i="24"/>
  <c r="HM14" i="24"/>
  <c r="AR15" i="24"/>
  <c r="EP15" i="24"/>
  <c r="IT15" i="24"/>
  <c r="BN16" i="24"/>
  <c r="FR16" i="24"/>
  <c r="DV17" i="24"/>
  <c r="KB17" i="24"/>
  <c r="DP18" i="24"/>
  <c r="IU18" i="24"/>
  <c r="CT19" i="24"/>
  <c r="KB19" i="24"/>
  <c r="GR20" i="24"/>
  <c r="DO21" i="24"/>
  <c r="BT22" i="24"/>
  <c r="CI23" i="24"/>
  <c r="BO24" i="24"/>
  <c r="GM25" i="24"/>
  <c r="BM27" i="24"/>
  <c r="GS28" i="24"/>
  <c r="GM30" i="24"/>
  <c r="GO32" i="24"/>
  <c r="FQ40" i="24"/>
  <c r="KX44" i="24"/>
  <c r="HT4" i="24"/>
  <c r="EV5" i="24"/>
  <c r="IQ5" i="24"/>
  <c r="EM6" i="24"/>
  <c r="HT6" i="24"/>
  <c r="FN7" i="24"/>
  <c r="IU7" i="24"/>
  <c r="ER8" i="24"/>
  <c r="IO8" i="24"/>
  <c r="DV9" i="24"/>
  <c r="HM9" i="24"/>
  <c r="BM10" i="24"/>
  <c r="EQ10" i="24"/>
  <c r="IO10" i="24"/>
  <c r="BJ11" i="24"/>
  <c r="EV11" i="24"/>
  <c r="IU11" i="24"/>
  <c r="DI12" i="24"/>
  <c r="GS12" i="24"/>
  <c r="AK13" i="24"/>
  <c r="EQ13" i="24"/>
  <c r="IU13" i="24"/>
  <c r="DL14" i="24"/>
  <c r="HP14" i="24"/>
  <c r="BG15" i="24"/>
  <c r="FK15" i="24"/>
  <c r="KB15" i="24"/>
  <c r="BO16" i="24"/>
  <c r="FS16" i="24"/>
  <c r="EK17" i="24"/>
  <c r="KQ17" i="24"/>
  <c r="DQ18" i="24"/>
  <c r="IV18" i="24"/>
  <c r="DI19" i="24"/>
  <c r="KQ19" i="24"/>
  <c r="HZ20" i="24"/>
  <c r="DP21" i="24"/>
  <c r="CI22" i="24"/>
  <c r="CK23" i="24"/>
  <c r="CK24" i="24"/>
  <c r="IO25" i="24"/>
  <c r="CN27" i="24"/>
  <c r="IT28" i="24"/>
  <c r="GO30" i="24"/>
  <c r="HZ32" i="24"/>
  <c r="FR40" i="24"/>
  <c r="EV8" i="24"/>
  <c r="HS9" i="24"/>
  <c r="BN10" i="24"/>
  <c r="EV10" i="24"/>
  <c r="IQ10" i="24"/>
  <c r="BO11" i="24"/>
  <c r="FK11" i="24"/>
  <c r="IV11" i="24"/>
  <c r="DL12" i="24"/>
  <c r="HP12" i="24"/>
  <c r="BJ13" i="24"/>
  <c r="ER13" i="24"/>
  <c r="IV13" i="24"/>
  <c r="DO14" i="24"/>
  <c r="HS14" i="24"/>
  <c r="BJ15" i="24"/>
  <c r="FN15" i="24"/>
  <c r="KQ15" i="24"/>
  <c r="BT16" i="24"/>
  <c r="FX16" i="24"/>
  <c r="AK17" i="24"/>
  <c r="EM17" i="24"/>
  <c r="KS17" i="24"/>
  <c r="DV18" i="24"/>
  <c r="KQ18" i="24"/>
  <c r="DV19" i="24"/>
  <c r="KS19" i="24"/>
  <c r="IO20" i="24"/>
  <c r="DQ21" i="24"/>
  <c r="DO22" i="24"/>
  <c r="CN23" i="24"/>
  <c r="CN24" i="24"/>
  <c r="IQ25" i="24"/>
  <c r="CO27" i="24"/>
  <c r="IU28" i="24"/>
  <c r="GR30" i="24"/>
  <c r="IQ32" i="24"/>
  <c r="FS40" i="24"/>
  <c r="FQ7" i="24"/>
  <c r="FK4" i="24"/>
  <c r="FN5" i="24"/>
  <c r="IU5" i="24"/>
  <c r="EQ6" i="24"/>
  <c r="IO6" i="24"/>
  <c r="FR7" i="24"/>
  <c r="KB7" i="24"/>
  <c r="FK8" i="24"/>
  <c r="IU8" i="24"/>
  <c r="EM9" i="24"/>
  <c r="HT9" i="24"/>
  <c r="BO10" i="24"/>
  <c r="FN10" i="24"/>
  <c r="IT10" i="24"/>
  <c r="BT11" i="24"/>
  <c r="FN11" i="24"/>
  <c r="KB11" i="24"/>
  <c r="DO12" i="24"/>
  <c r="HS12" i="24"/>
  <c r="BM13" i="24"/>
  <c r="FQ13" i="24"/>
  <c r="KS13" i="24"/>
  <c r="DP14" i="24"/>
  <c r="HT14" i="24"/>
  <c r="BM15" i="24"/>
  <c r="FQ15" i="24"/>
  <c r="KS15" i="24"/>
  <c r="CI16" i="24"/>
  <c r="GM16" i="24"/>
  <c r="AR17" i="24"/>
  <c r="EV17" i="24"/>
  <c r="KX17" i="24"/>
  <c r="EK18" i="24"/>
  <c r="KW18" i="24"/>
  <c r="EK19" i="24"/>
  <c r="KV19" i="24"/>
  <c r="IQ20" i="24"/>
  <c r="EQ21" i="24"/>
  <c r="DP22" i="24"/>
  <c r="CO23" i="24"/>
  <c r="DV24" i="24"/>
  <c r="IT25" i="24"/>
  <c r="DV27" i="24"/>
  <c r="IV28" i="24"/>
  <c r="GS30" i="24"/>
  <c r="EK33" i="24"/>
  <c r="HT37" i="24"/>
  <c r="CK41" i="24"/>
  <c r="M39" i="24"/>
  <c r="I39" i="24" s="1"/>
  <c r="EK27" i="24"/>
  <c r="EM29" i="24"/>
  <c r="EK31" i="24"/>
  <c r="GM33" i="24"/>
  <c r="HU37" i="24"/>
  <c r="FS5" i="24"/>
  <c r="FS8" i="24"/>
  <c r="DQ12" i="24"/>
  <c r="FS13" i="24"/>
  <c r="IQ14" i="24"/>
  <c r="BO15" i="24"/>
  <c r="FS15" i="24"/>
  <c r="KW15" i="24"/>
  <c r="CT16" i="24"/>
  <c r="GT16" i="24"/>
  <c r="BJ17" i="24"/>
  <c r="FN17" i="24"/>
  <c r="AR18" i="24"/>
  <c r="EV18" i="24"/>
  <c r="EQ19" i="24"/>
  <c r="BN20" i="24"/>
  <c r="KB20" i="24"/>
  <c r="GO21" i="24"/>
  <c r="EM22" i="24"/>
  <c r="EK23" i="24"/>
  <c r="EM24" i="24"/>
  <c r="GR27" i="24"/>
  <c r="EQ29" i="24"/>
  <c r="EP31" i="24"/>
  <c r="GS33" i="24"/>
  <c r="ER38" i="24"/>
  <c r="FR47" i="24"/>
  <c r="CT5" i="24"/>
  <c r="FQ6" i="24"/>
  <c r="GO7" i="24"/>
  <c r="KQ8" i="24"/>
  <c r="CO10" i="24"/>
  <c r="GM11" i="24"/>
  <c r="KX13" i="24"/>
  <c r="FK19" i="24"/>
  <c r="BO20" i="24"/>
  <c r="KX20" i="24"/>
  <c r="GR21" i="24"/>
  <c r="ER22" i="24"/>
  <c r="EM23" i="24"/>
  <c r="GS24" i="24"/>
  <c r="IQ27" i="24"/>
  <c r="GS29" i="24"/>
  <c r="GR31" i="24"/>
  <c r="GT33" i="24"/>
  <c r="EV38" i="24"/>
  <c r="FN6" i="24"/>
  <c r="HU12" i="24"/>
  <c r="FR4" i="24"/>
  <c r="IT4" i="24"/>
  <c r="FX5" i="24"/>
  <c r="KQ5" i="24"/>
  <c r="IU6" i="24"/>
  <c r="CT7" i="24"/>
  <c r="KV7" i="24"/>
  <c r="FX8" i="24"/>
  <c r="EV9" i="24"/>
  <c r="IO9" i="24"/>
  <c r="FS10" i="24"/>
  <c r="KQ10" i="24"/>
  <c r="CN11" i="24"/>
  <c r="KX11" i="24"/>
  <c r="DV12" i="24"/>
  <c r="HZ12" i="24"/>
  <c r="BT13" i="24"/>
  <c r="FX13" i="24"/>
  <c r="EQ14" i="24"/>
  <c r="IT14" i="24"/>
  <c r="CN15" i="24"/>
  <c r="GO15" i="24"/>
  <c r="KX15" i="24"/>
  <c r="DI16" i="24"/>
  <c r="HZ16" i="24"/>
  <c r="BM17" i="24"/>
  <c r="FQ17" i="24"/>
  <c r="BG18" i="24"/>
  <c r="FK18" i="24"/>
  <c r="CT4" i="24"/>
  <c r="FS4" i="24"/>
  <c r="IU4" i="24"/>
  <c r="DI5" i="24"/>
  <c r="GM5" i="24"/>
  <c r="KV5" i="24"/>
  <c r="FR6" i="24"/>
  <c r="IV6" i="24"/>
  <c r="DL7" i="24"/>
  <c r="GR7" i="24"/>
  <c r="KX7" i="24"/>
  <c r="GM8" i="24"/>
  <c r="KS8" i="24"/>
  <c r="FK9" i="24"/>
  <c r="IQ9" i="24"/>
  <c r="CP10" i="24"/>
  <c r="FX10" i="24"/>
  <c r="KS10" i="24"/>
  <c r="CO11" i="24"/>
  <c r="GO11" i="24"/>
  <c r="EQ12" i="24"/>
  <c r="IT12" i="24"/>
  <c r="CI13" i="24"/>
  <c r="GM13" i="24"/>
  <c r="AK14" i="24"/>
  <c r="ER14" i="24"/>
  <c r="IU14" i="24"/>
  <c r="CO15" i="24"/>
  <c r="GR15" i="24"/>
  <c r="DL16" i="24"/>
  <c r="IO16" i="24"/>
  <c r="BN17" i="24"/>
  <c r="FR17" i="24"/>
  <c r="BJ18" i="24"/>
  <c r="FN18" i="24"/>
  <c r="FN19" i="24"/>
  <c r="CI20" i="24"/>
  <c r="GT21" i="24"/>
  <c r="GR22" i="24"/>
  <c r="FX23" i="24"/>
  <c r="HZ24" i="24"/>
  <c r="BT26" i="24"/>
  <c r="IV27" i="24"/>
  <c r="GT29" i="24"/>
  <c r="GT31" i="24"/>
  <c r="IT33" i="24"/>
  <c r="FK38" i="24"/>
  <c r="IU41" i="24"/>
  <c r="GR54" i="24"/>
  <c r="FR10" i="24"/>
  <c r="BO13" i="24"/>
  <c r="DI4" i="24"/>
  <c r="FX4" i="24"/>
  <c r="IV4" i="24"/>
  <c r="DL5" i="24"/>
  <c r="GO5" i="24"/>
  <c r="KX5" i="24"/>
  <c r="FS6" i="24"/>
  <c r="KQ6" i="24"/>
  <c r="DO7" i="24"/>
  <c r="GS7" i="24"/>
  <c r="DI8" i="24"/>
  <c r="GO8" i="24"/>
  <c r="KW8" i="24"/>
  <c r="FN9" i="24"/>
  <c r="IU9" i="24"/>
  <c r="CT10" i="24"/>
  <c r="GM10" i="24"/>
  <c r="KV10" i="24"/>
  <c r="CT11" i="24"/>
  <c r="GR11" i="24"/>
  <c r="AK12" i="24"/>
  <c r="ER12" i="24"/>
  <c r="IU12" i="24"/>
  <c r="CP13" i="24"/>
  <c r="GS13" i="24"/>
  <c r="AR14" i="24"/>
  <c r="EV14" i="24"/>
  <c r="IV14" i="24"/>
  <c r="CP15" i="24"/>
  <c r="GS15" i="24"/>
  <c r="DO16" i="24"/>
  <c r="IQ16" i="24"/>
  <c r="CK17" i="24"/>
  <c r="GM17" i="24"/>
  <c r="BM18" i="24"/>
  <c r="FQ18" i="24"/>
  <c r="FQ19" i="24"/>
  <c r="CP20" i="24"/>
  <c r="HZ21" i="24"/>
  <c r="GS22" i="24"/>
  <c r="GR23" i="24"/>
  <c r="IU24" i="24"/>
  <c r="CK26" i="24"/>
  <c r="HZ29" i="24"/>
  <c r="HZ31" i="24"/>
  <c r="IU33" i="24"/>
  <c r="KS38" i="24"/>
  <c r="KS41" i="24"/>
  <c r="FX45" i="24"/>
  <c r="AK30" i="24"/>
  <c r="AH45" i="24"/>
  <c r="AH51" i="24"/>
  <c r="AH46" i="24"/>
  <c r="AH47" i="24"/>
  <c r="D39" i="24"/>
  <c r="AH50" i="24" s="1"/>
  <c r="AN32" i="24"/>
  <c r="AK34" i="24"/>
  <c r="AK32" i="24"/>
  <c r="GR45" i="15"/>
  <c r="GS48" i="15"/>
  <c r="GT51" i="15"/>
  <c r="GM55" i="15"/>
  <c r="GO58" i="15"/>
  <c r="GR61" i="15"/>
  <c r="GS64" i="15"/>
  <c r="GT67" i="15"/>
  <c r="IO7" i="15"/>
  <c r="IQ10" i="15"/>
  <c r="IT13" i="15"/>
  <c r="IU16" i="15"/>
  <c r="IV19" i="15"/>
  <c r="IO23" i="15"/>
  <c r="IQ26" i="15"/>
  <c r="IT29" i="15"/>
  <c r="IU32" i="15"/>
  <c r="IV37" i="15"/>
  <c r="IO41" i="15"/>
  <c r="IQ44" i="15"/>
  <c r="IT47" i="15"/>
  <c r="IU50" i="15"/>
  <c r="IV53" i="15"/>
  <c r="IO57" i="15"/>
  <c r="IU19" i="15"/>
  <c r="GR58" i="15"/>
  <c r="IO20" i="15"/>
  <c r="IV32" i="15"/>
  <c r="IO38" i="15"/>
  <c r="IQ41" i="15"/>
  <c r="IT44" i="15"/>
  <c r="IU47" i="15"/>
  <c r="IV50" i="15"/>
  <c r="IO54" i="15"/>
  <c r="IQ57" i="15"/>
  <c r="GS51" i="15"/>
  <c r="IV22" i="15"/>
  <c r="IQ7" i="15"/>
  <c r="GS58" i="15"/>
  <c r="IQ20" i="15"/>
  <c r="IO33" i="15"/>
  <c r="IT41" i="15"/>
  <c r="IU44" i="15"/>
  <c r="IV47" i="15"/>
  <c r="IO51" i="15"/>
  <c r="IQ54" i="15"/>
  <c r="IT57" i="15"/>
  <c r="GR48" i="15"/>
  <c r="IU37" i="15"/>
  <c r="GS45" i="15"/>
  <c r="GM49" i="15"/>
  <c r="IO17" i="15"/>
  <c r="GT58" i="15"/>
  <c r="IQ17" i="15"/>
  <c r="IQ33" i="15"/>
  <c r="IO48" i="15"/>
  <c r="IT54" i="15"/>
  <c r="IU57" i="15"/>
  <c r="GM42" i="15"/>
  <c r="IO10" i="15"/>
  <c r="IQ47" i="15"/>
  <c r="GO39" i="15"/>
  <c r="IO4" i="15"/>
  <c r="IV16" i="15"/>
  <c r="IQ23" i="15"/>
  <c r="GR39" i="15"/>
  <c r="GO52" i="15"/>
  <c r="GT61" i="15"/>
  <c r="IT7" i="15"/>
  <c r="IU26" i="15"/>
  <c r="GS39" i="15"/>
  <c r="GO49" i="15"/>
  <c r="GO65" i="15"/>
  <c r="IO14" i="15"/>
  <c r="IO30" i="15"/>
  <c r="IT38" i="15"/>
  <c r="GO46" i="15"/>
  <c r="GT55" i="15"/>
  <c r="GM59" i="15"/>
  <c r="GO62" i="15"/>
  <c r="GR65" i="15"/>
  <c r="IU4" i="15"/>
  <c r="IV7" i="15"/>
  <c r="IO11" i="15"/>
  <c r="IQ14" i="15"/>
  <c r="IT17" i="15"/>
  <c r="IU20" i="15"/>
  <c r="IV23" i="15"/>
  <c r="IO27" i="15"/>
  <c r="IQ30" i="15"/>
  <c r="IT33" i="15"/>
  <c r="IU38" i="15"/>
  <c r="IV41" i="15"/>
  <c r="IO45" i="15"/>
  <c r="IQ48" i="15"/>
  <c r="IT51" i="15"/>
  <c r="IU54" i="15"/>
  <c r="IV57" i="15"/>
  <c r="GS65" i="15"/>
  <c r="IV20" i="15"/>
  <c r="IV38" i="15"/>
  <c r="IQ45" i="15"/>
  <c r="IV54" i="15"/>
  <c r="IO58" i="15"/>
  <c r="GT38" i="15"/>
  <c r="GS67" i="15"/>
  <c r="IO44" i="15"/>
  <c r="GT64" i="15"/>
  <c r="GO40" i="15"/>
  <c r="GR43" i="15"/>
  <c r="GS46" i="15"/>
  <c r="GT49" i="15"/>
  <c r="GM53" i="15"/>
  <c r="GO56" i="15"/>
  <c r="GR59" i="15"/>
  <c r="GS62" i="15"/>
  <c r="GT65" i="15"/>
  <c r="IO5" i="15"/>
  <c r="IQ8" i="15"/>
  <c r="IT11" i="15"/>
  <c r="IU14" i="15"/>
  <c r="IV17" i="15"/>
  <c r="IO21" i="15"/>
  <c r="IQ24" i="15"/>
  <c r="IT27" i="15"/>
  <c r="IU30" i="15"/>
  <c r="IV33" i="15"/>
  <c r="IO39" i="15"/>
  <c r="IQ42" i="15"/>
  <c r="IT45" i="15"/>
  <c r="IU48" i="15"/>
  <c r="IV51" i="15"/>
  <c r="IO55" i="15"/>
  <c r="IQ58" i="15"/>
  <c r="GM58" i="15"/>
  <c r="IT16" i="15"/>
  <c r="IQ29" i="15"/>
  <c r="GS61" i="15"/>
  <c r="GR40" i="15"/>
  <c r="GS43" i="15"/>
  <c r="GT46" i="15"/>
  <c r="GM50" i="15"/>
  <c r="GO53" i="15"/>
  <c r="GR56" i="15"/>
  <c r="GS59" i="15"/>
  <c r="GT62" i="15"/>
  <c r="GM66" i="15"/>
  <c r="IQ5" i="15"/>
  <c r="IT8" i="15"/>
  <c r="IU11" i="15"/>
  <c r="IV14" i="15"/>
  <c r="IO18" i="15"/>
  <c r="IQ21" i="15"/>
  <c r="IT24" i="15"/>
  <c r="IU27" i="15"/>
  <c r="IV30" i="15"/>
  <c r="IO36" i="15"/>
  <c r="IQ39" i="15"/>
  <c r="IT42" i="15"/>
  <c r="IU45" i="15"/>
  <c r="IV48" i="15"/>
  <c r="IO52" i="15"/>
  <c r="IQ55" i="15"/>
  <c r="IT58" i="15"/>
  <c r="GR64" i="15"/>
  <c r="IT50" i="15"/>
  <c r="GT48" i="15"/>
  <c r="GS40" i="15"/>
  <c r="GT43" i="15"/>
  <c r="GM47" i="15"/>
  <c r="GO50" i="15"/>
  <c r="GR53" i="15"/>
  <c r="GS56" i="15"/>
  <c r="GT59" i="15"/>
  <c r="GM63" i="15"/>
  <c r="GO66" i="15"/>
  <c r="IT5" i="15"/>
  <c r="IU8" i="15"/>
  <c r="IV11" i="15"/>
  <c r="IO15" i="15"/>
  <c r="IQ18" i="15"/>
  <c r="IT21" i="15"/>
  <c r="IU24" i="15"/>
  <c r="IV27" i="15"/>
  <c r="IO31" i="15"/>
  <c r="IQ36" i="15"/>
  <c r="IT39" i="15"/>
  <c r="IU42" i="15"/>
  <c r="IV45" i="15"/>
  <c r="IO49" i="15"/>
  <c r="IQ52" i="15"/>
  <c r="IT55" i="15"/>
  <c r="IU58" i="15"/>
  <c r="GT54" i="15"/>
  <c r="IT32" i="15"/>
  <c r="GR42" i="15"/>
  <c r="GS42" i="15"/>
  <c r="IT23" i="15"/>
  <c r="GR52" i="15"/>
  <c r="IT20" i="15"/>
  <c r="IQ51" i="15"/>
  <c r="GM56" i="15"/>
  <c r="IT14" i="15"/>
  <c r="IO12" i="15"/>
  <c r="IV58" i="15"/>
  <c r="GO45" i="15"/>
  <c r="IU53" i="15"/>
  <c r="GO42" i="15"/>
  <c r="GM41" i="15"/>
  <c r="GO44" i="15"/>
  <c r="GR47" i="15"/>
  <c r="GS50" i="15"/>
  <c r="GT53" i="15"/>
  <c r="GM57" i="15"/>
  <c r="GO60" i="15"/>
  <c r="GR63" i="15"/>
  <c r="GS66" i="15"/>
  <c r="IV5" i="15"/>
  <c r="IO9" i="15"/>
  <c r="IQ12" i="15"/>
  <c r="IT15" i="15"/>
  <c r="IU18" i="15"/>
  <c r="IV21" i="15"/>
  <c r="IO25" i="15"/>
  <c r="IQ28" i="15"/>
  <c r="IT31" i="15"/>
  <c r="IV36" i="15"/>
  <c r="IV39" i="15"/>
  <c r="IO43" i="15"/>
  <c r="IQ46" i="15"/>
  <c r="IT49" i="15"/>
  <c r="IU52" i="15"/>
  <c r="IV55" i="15"/>
  <c r="IO59" i="15"/>
  <c r="GS49" i="15"/>
  <c r="IQ11" i="15"/>
  <c r="IO42" i="15"/>
  <c r="GS53" i="15"/>
  <c r="IV8" i="15"/>
  <c r="IV52" i="15"/>
  <c r="GO63" i="15"/>
  <c r="IU21" i="15"/>
  <c r="IV42" i="15"/>
  <c r="GR44" i="15"/>
  <c r="IT12" i="15"/>
  <c r="IU49" i="15"/>
  <c r="GO38" i="15"/>
  <c r="GR57" i="15"/>
  <c r="IT9" i="15"/>
  <c r="IQ22" i="15"/>
  <c r="IV31" i="15"/>
  <c r="IO37" i="15"/>
  <c r="IU46" i="15"/>
  <c r="IV49" i="15"/>
  <c r="IO53" i="15"/>
  <c r="IQ56" i="15"/>
  <c r="IT59" i="15"/>
  <c r="IV6" i="15"/>
  <c r="IV56" i="15"/>
  <c r="GM52" i="15"/>
  <c r="IT10" i="15"/>
  <c r="IT26" i="15"/>
  <c r="GT45" i="15"/>
  <c r="GM65" i="15"/>
  <c r="IV13" i="15"/>
  <c r="IQ38" i="15"/>
  <c r="GM46" i="15"/>
  <c r="GM62" i="15"/>
  <c r="IU7" i="15"/>
  <c r="IU23" i="15"/>
  <c r="IV44" i="15"/>
  <c r="GM43" i="15"/>
  <c r="GS52" i="15"/>
  <c r="GO43" i="15"/>
  <c r="GT52" i="15"/>
  <c r="GO59" i="15"/>
  <c r="IV4" i="15"/>
  <c r="IU17" i="15"/>
  <c r="IQ27" i="15"/>
  <c r="IT30" i="15"/>
  <c r="IT48" i="15"/>
  <c r="GT40" i="15"/>
  <c r="GO47" i="15"/>
  <c r="GT56" i="15"/>
  <c r="GR66" i="15"/>
  <c r="IQ15" i="15"/>
  <c r="IO28" i="15"/>
  <c r="IT36" i="15"/>
  <c r="IO46" i="15"/>
  <c r="IT52" i="15"/>
  <c r="GM38" i="15"/>
  <c r="GS47" i="15"/>
  <c r="GO57" i="15"/>
  <c r="GS63" i="15"/>
  <c r="IO6" i="15"/>
  <c r="IU15" i="15"/>
  <c r="IO22" i="15"/>
  <c r="IT28" i="15"/>
  <c r="IU36" i="15"/>
  <c r="IQ43" i="15"/>
  <c r="IQ59" i="15"/>
  <c r="GS44" i="15"/>
  <c r="GO54" i="15"/>
  <c r="GT63" i="15"/>
  <c r="IQ6" i="15"/>
  <c r="IV15" i="15"/>
  <c r="IU28" i="15"/>
  <c r="IT43" i="15"/>
  <c r="GR38" i="15"/>
  <c r="GS41" i="15"/>
  <c r="GT44" i="15"/>
  <c r="GM48" i="15"/>
  <c r="GO51" i="15"/>
  <c r="GR54" i="15"/>
  <c r="GS57" i="15"/>
  <c r="GT60" i="15"/>
  <c r="GM64" i="15"/>
  <c r="GO67" i="15"/>
  <c r="IT6" i="15"/>
  <c r="IU9" i="15"/>
  <c r="IV12" i="15"/>
  <c r="IO16" i="15"/>
  <c r="IQ19" i="15"/>
  <c r="IT22" i="15"/>
  <c r="IU25" i="15"/>
  <c r="IV28" i="15"/>
  <c r="IO32" i="15"/>
  <c r="IQ37" i="15"/>
  <c r="IT40" i="15"/>
  <c r="IU43" i="15"/>
  <c r="IV46" i="15"/>
  <c r="IO50" i="15"/>
  <c r="IQ53" i="15"/>
  <c r="IT56" i="15"/>
  <c r="IU59" i="15"/>
  <c r="GO61" i="15"/>
  <c r="IQ13" i="15"/>
  <c r="IO26" i="15"/>
  <c r="IV40" i="15"/>
  <c r="GM39" i="15"/>
  <c r="GO55" i="15"/>
  <c r="IU13" i="15"/>
  <c r="IU29" i="15"/>
  <c r="GR55" i="15"/>
  <c r="IQ4" i="15"/>
  <c r="IU10" i="15"/>
  <c r="IV29" i="15"/>
  <c r="GT42" i="15"/>
  <c r="GS55" i="15"/>
  <c r="IT4" i="15"/>
  <c r="IV10" i="15"/>
  <c r="IV26" i="15"/>
  <c r="IU41" i="15"/>
  <c r="GT39" i="15"/>
  <c r="GR49" i="15"/>
  <c r="GM40" i="15"/>
  <c r="GR46" i="15"/>
  <c r="GR62" i="15"/>
  <c r="IO8" i="15"/>
  <c r="IO24" i="15"/>
  <c r="IU33" i="15"/>
  <c r="IU51" i="15"/>
  <c r="GM44" i="15"/>
  <c r="GR50" i="15"/>
  <c r="GM60" i="15"/>
  <c r="IU5" i="15"/>
  <c r="IT18" i="15"/>
  <c r="IV24" i="15"/>
  <c r="IQ31" i="15"/>
  <c r="IU39" i="15"/>
  <c r="IQ49" i="15"/>
  <c r="IU55" i="15"/>
  <c r="GO41" i="15"/>
  <c r="GT50" i="15"/>
  <c r="GM54" i="15"/>
  <c r="GR60" i="15"/>
  <c r="GT66" i="15"/>
  <c r="IQ9" i="15"/>
  <c r="IV18" i="15"/>
  <c r="IQ25" i="15"/>
  <c r="IU31" i="15"/>
  <c r="IO40" i="15"/>
  <c r="IT46" i="15"/>
  <c r="IO56" i="15"/>
  <c r="GR41" i="15"/>
  <c r="GT47" i="15"/>
  <c r="GM51" i="15"/>
  <c r="GS60" i="15"/>
  <c r="GM67" i="15"/>
  <c r="IU12" i="15"/>
  <c r="IO19" i="15"/>
  <c r="IT25" i="15"/>
  <c r="IQ40" i="15"/>
  <c r="GS38" i="15"/>
  <c r="GT41" i="15"/>
  <c r="GM45" i="15"/>
  <c r="GO48" i="15"/>
  <c r="GR51" i="15"/>
  <c r="GS54" i="15"/>
  <c r="GT57" i="15"/>
  <c r="GM61" i="15"/>
  <c r="GO64" i="15"/>
  <c r="GR67" i="15"/>
  <c r="IU6" i="15"/>
  <c r="IV9" i="15"/>
  <c r="IO13" i="15"/>
  <c r="IQ16" i="15"/>
  <c r="IT19" i="15"/>
  <c r="IU22" i="15"/>
  <c r="IV25" i="15"/>
  <c r="IO29" i="15"/>
  <c r="IQ32" i="15"/>
  <c r="IT37" i="15"/>
  <c r="IU40" i="15"/>
  <c r="IV43" i="15"/>
  <c r="IO47" i="15"/>
  <c r="IQ50" i="15"/>
  <c r="IT53" i="15"/>
  <c r="IU56" i="15"/>
  <c r="IV59" i="15"/>
  <c r="ER61" i="15"/>
  <c r="GS4" i="15"/>
  <c r="GO30" i="15"/>
  <c r="EM42" i="15"/>
  <c r="ER54" i="15"/>
  <c r="EQ67" i="15"/>
  <c r="GR10" i="15"/>
  <c r="GO23" i="15"/>
  <c r="EP42" i="15"/>
  <c r="GR23" i="15"/>
  <c r="EK68" i="15"/>
  <c r="GS26" i="15"/>
  <c r="ER48" i="15"/>
  <c r="EK55" i="15"/>
  <c r="GS10" i="15"/>
  <c r="EM55" i="15"/>
  <c r="GS23" i="15"/>
  <c r="EM45" i="15"/>
  <c r="EM68" i="15"/>
  <c r="GM11" i="15"/>
  <c r="EP45" i="15"/>
  <c r="ER70" i="15"/>
  <c r="GR26" i="15"/>
  <c r="EQ45" i="15"/>
  <c r="EK71" i="15"/>
  <c r="GT13" i="15"/>
  <c r="ER45" i="15"/>
  <c r="EP58" i="15"/>
  <c r="EM71" i="15"/>
  <c r="GM14" i="15"/>
  <c r="GT26" i="15"/>
  <c r="EQ61" i="15"/>
  <c r="ER67" i="15"/>
  <c r="EQ42" i="15"/>
  <c r="GT10" i="15"/>
  <c r="EP55" i="15"/>
  <c r="GT23" i="15"/>
  <c r="EK58" i="15"/>
  <c r="GS13" i="15"/>
  <c r="EM58" i="15"/>
  <c r="EK46" i="15"/>
  <c r="EQ58" i="15"/>
  <c r="EP71" i="15"/>
  <c r="GO14" i="15"/>
  <c r="GM27" i="15"/>
  <c r="EP48" i="15"/>
  <c r="EM61" i="15"/>
  <c r="GM4" i="15"/>
  <c r="GT16" i="15"/>
  <c r="GS29" i="15"/>
  <c r="EQ48" i="15"/>
  <c r="EP61" i="15"/>
  <c r="GO4" i="15"/>
  <c r="GM17" i="15"/>
  <c r="GT29" i="15"/>
  <c r="GR17" i="15"/>
  <c r="EQ51" i="15"/>
  <c r="EP64" i="15"/>
  <c r="GO7" i="15"/>
  <c r="GM20" i="15"/>
  <c r="GT32" i="15"/>
  <c r="ER51" i="15"/>
  <c r="EQ64" i="15"/>
  <c r="GR7" i="15"/>
  <c r="GO20" i="15"/>
  <c r="GM33" i="15"/>
  <c r="GR4" i="15"/>
  <c r="GO17" i="15"/>
  <c r="GM30" i="15"/>
  <c r="EK49" i="15"/>
  <c r="EK52" i="15"/>
  <c r="ER64" i="15"/>
  <c r="GS7" i="15"/>
  <c r="GR20" i="15"/>
  <c r="GO33" i="15"/>
  <c r="EK42" i="15"/>
  <c r="EM52" i="15"/>
  <c r="EK65" i="15"/>
  <c r="GT7" i="15"/>
  <c r="GS20" i="15"/>
  <c r="GR33" i="15"/>
  <c r="EP52" i="15"/>
  <c r="EP68" i="15"/>
  <c r="GM8" i="15"/>
  <c r="GR14" i="15"/>
  <c r="GT20" i="15"/>
  <c r="GR30" i="15"/>
  <c r="EK43" i="15"/>
  <c r="EM46" i="15"/>
  <c r="EP49" i="15"/>
  <c r="EQ52" i="15"/>
  <c r="ER55" i="15"/>
  <c r="EK59" i="15"/>
  <c r="EM62" i="15"/>
  <c r="EP65" i="15"/>
  <c r="EQ68" i="15"/>
  <c r="ER71" i="15"/>
  <c r="GM5" i="15"/>
  <c r="GO8" i="15"/>
  <c r="GR11" i="15"/>
  <c r="GS14" i="15"/>
  <c r="GT17" i="15"/>
  <c r="GM21" i="15"/>
  <c r="GO24" i="15"/>
  <c r="GR27" i="15"/>
  <c r="GS30" i="15"/>
  <c r="GT33" i="15"/>
  <c r="EM49" i="15"/>
  <c r="EK62" i="15"/>
  <c r="EQ71" i="15"/>
  <c r="GO11" i="15"/>
  <c r="GS17" i="15"/>
  <c r="GS33" i="15"/>
  <c r="EM43" i="15"/>
  <c r="EP46" i="15"/>
  <c r="EQ49" i="15"/>
  <c r="ER52" i="15"/>
  <c r="EK56" i="15"/>
  <c r="EM59" i="15"/>
  <c r="EP62" i="15"/>
  <c r="EQ65" i="15"/>
  <c r="ER68" i="15"/>
  <c r="EK72" i="15"/>
  <c r="GO5" i="15"/>
  <c r="GR8" i="15"/>
  <c r="GS11" i="15"/>
  <c r="GT14" i="15"/>
  <c r="GM18" i="15"/>
  <c r="GO21" i="15"/>
  <c r="GR24" i="15"/>
  <c r="GS27" i="15"/>
  <c r="GT30" i="15"/>
  <c r="GM34" i="15"/>
  <c r="GT4" i="15"/>
  <c r="GM24" i="15"/>
  <c r="EP43" i="15"/>
  <c r="ER49" i="15"/>
  <c r="EK53" i="15"/>
  <c r="EM56" i="15"/>
  <c r="EP59" i="15"/>
  <c r="EQ62" i="15"/>
  <c r="ER65" i="15"/>
  <c r="EK69" i="15"/>
  <c r="EM72" i="15"/>
  <c r="GR5" i="15"/>
  <c r="GS8" i="15"/>
  <c r="GT11" i="15"/>
  <c r="GM15" i="15"/>
  <c r="GO18" i="15"/>
  <c r="GR21" i="15"/>
  <c r="GS24" i="15"/>
  <c r="GT27" i="15"/>
  <c r="GM31" i="15"/>
  <c r="GO34" i="15"/>
  <c r="EM65" i="15"/>
  <c r="GO27" i="15"/>
  <c r="EQ46" i="15"/>
  <c r="EQ43" i="15"/>
  <c r="ER46" i="15"/>
  <c r="EK50" i="15"/>
  <c r="EM53" i="15"/>
  <c r="EP56" i="15"/>
  <c r="EQ59" i="15"/>
  <c r="ER62" i="15"/>
  <c r="EK66" i="15"/>
  <c r="EM69" i="15"/>
  <c r="EP72" i="15"/>
  <c r="GS5" i="15"/>
  <c r="GT8" i="15"/>
  <c r="GM12" i="15"/>
  <c r="GO15" i="15"/>
  <c r="GR18" i="15"/>
  <c r="GS21" i="15"/>
  <c r="GT24" i="15"/>
  <c r="GM28" i="15"/>
  <c r="GO31" i="15"/>
  <c r="GR34" i="15"/>
  <c r="ER43" i="15"/>
  <c r="EK47" i="15"/>
  <c r="EM50" i="15"/>
  <c r="EP53" i="15"/>
  <c r="EQ56" i="15"/>
  <c r="ER59" i="15"/>
  <c r="EK63" i="15"/>
  <c r="EM66" i="15"/>
  <c r="EP69" i="15"/>
  <c r="EQ72" i="15"/>
  <c r="GT5" i="15"/>
  <c r="GM9" i="15"/>
  <c r="GO12" i="15"/>
  <c r="GR15" i="15"/>
  <c r="GS18" i="15"/>
  <c r="GT21" i="15"/>
  <c r="GM25" i="15"/>
  <c r="GO28" i="15"/>
  <c r="GR31" i="15"/>
  <c r="GS34" i="15"/>
  <c r="EQ53" i="15"/>
  <c r="EP66" i="15"/>
  <c r="ER72" i="15"/>
  <c r="GM6" i="15"/>
  <c r="GO9" i="15"/>
  <c r="GS15" i="15"/>
  <c r="GT18" i="15"/>
  <c r="GM22" i="15"/>
  <c r="GO25" i="15"/>
  <c r="GR28" i="15"/>
  <c r="GS31" i="15"/>
  <c r="GT34" i="15"/>
  <c r="EK44" i="15"/>
  <c r="EM63" i="15"/>
  <c r="EP47" i="15"/>
  <c r="EK57" i="15"/>
  <c r="EM60" i="15"/>
  <c r="EP63" i="15"/>
  <c r="EQ66" i="15"/>
  <c r="ER69" i="15"/>
  <c r="EK73" i="15"/>
  <c r="GO6" i="15"/>
  <c r="GR9" i="15"/>
  <c r="GS12" i="15"/>
  <c r="GT15" i="15"/>
  <c r="GM19" i="15"/>
  <c r="GO22" i="15"/>
  <c r="GR25" i="15"/>
  <c r="GS28" i="15"/>
  <c r="GT31" i="15"/>
  <c r="GM35" i="15"/>
  <c r="EK60" i="15"/>
  <c r="GR12" i="15"/>
  <c r="EM44" i="15"/>
  <c r="EQ47" i="15"/>
  <c r="EK54" i="15"/>
  <c r="EM57" i="15"/>
  <c r="EP60" i="15"/>
  <c r="EQ63" i="15"/>
  <c r="ER66" i="15"/>
  <c r="EK70" i="15"/>
  <c r="EM73" i="15"/>
  <c r="GR6" i="15"/>
  <c r="GS9" i="15"/>
  <c r="GT12" i="15"/>
  <c r="GM16" i="15"/>
  <c r="GO19" i="15"/>
  <c r="GR22" i="15"/>
  <c r="GS25" i="15"/>
  <c r="GT28" i="15"/>
  <c r="GM32" i="15"/>
  <c r="GO35" i="15"/>
  <c r="EQ44" i="15"/>
  <c r="ER47" i="15"/>
  <c r="EK51" i="15"/>
  <c r="EM54" i="15"/>
  <c r="EP57" i="15"/>
  <c r="EQ60" i="15"/>
  <c r="ER63" i="15"/>
  <c r="EK67" i="15"/>
  <c r="EM70" i="15"/>
  <c r="EP73" i="15"/>
  <c r="GS6" i="15"/>
  <c r="GT9" i="15"/>
  <c r="GM13" i="15"/>
  <c r="GO16" i="15"/>
  <c r="GR19" i="15"/>
  <c r="GS22" i="15"/>
  <c r="GT25" i="15"/>
  <c r="GM29" i="15"/>
  <c r="GO32" i="15"/>
  <c r="GR35" i="15"/>
  <c r="ER42" i="15"/>
  <c r="EQ55" i="15"/>
  <c r="EM47" i="15"/>
  <c r="ER56" i="15"/>
  <c r="EQ69" i="15"/>
  <c r="ER50" i="15"/>
  <c r="ER44" i="15"/>
  <c r="EK48" i="15"/>
  <c r="EM51" i="15"/>
  <c r="EP54" i="15"/>
  <c r="EQ57" i="15"/>
  <c r="ER60" i="15"/>
  <c r="EK64" i="15"/>
  <c r="EM67" i="15"/>
  <c r="EP70" i="15"/>
  <c r="EQ73" i="15"/>
  <c r="GT6" i="15"/>
  <c r="GM10" i="15"/>
  <c r="GO13" i="15"/>
  <c r="GR16" i="15"/>
  <c r="GS19" i="15"/>
  <c r="GT22" i="15"/>
  <c r="GM26" i="15"/>
  <c r="GO29" i="15"/>
  <c r="GR32" i="15"/>
  <c r="GS35" i="15"/>
  <c r="ER58" i="15"/>
  <c r="EP50" i="15"/>
  <c r="EQ50" i="15"/>
  <c r="ER53" i="15"/>
  <c r="EP44" i="15"/>
  <c r="EK45" i="15"/>
  <c r="EM48" i="15"/>
  <c r="EP51" i="15"/>
  <c r="EQ54" i="15"/>
  <c r="ER57" i="15"/>
  <c r="EK61" i="15"/>
  <c r="EM64" i="15"/>
  <c r="EP67" i="15"/>
  <c r="EQ70" i="15"/>
  <c r="ER73" i="15"/>
  <c r="GM7" i="15"/>
  <c r="GO10" i="15"/>
  <c r="GR13" i="15"/>
  <c r="GS16" i="15"/>
  <c r="GT19" i="15"/>
  <c r="GM23" i="15"/>
  <c r="GO26" i="15"/>
  <c r="GR29" i="15"/>
  <c r="GS32" i="15"/>
  <c r="GT35" i="15"/>
  <c r="EK5" i="15"/>
  <c r="EP11" i="15"/>
  <c r="EM24" i="15"/>
  <c r="EK37" i="15"/>
  <c r="EM5" i="15"/>
  <c r="EK18" i="15"/>
  <c r="EM37" i="15"/>
  <c r="EQ8" i="15"/>
  <c r="EM18" i="15"/>
  <c r="ER27" i="15"/>
  <c r="EQ5" i="15"/>
  <c r="ER4" i="15"/>
  <c r="EK8" i="15"/>
  <c r="EM11" i="15"/>
  <c r="EP14" i="15"/>
  <c r="EQ17" i="15"/>
  <c r="ER20" i="15"/>
  <c r="EK24" i="15"/>
  <c r="EM27" i="15"/>
  <c r="EP30" i="15"/>
  <c r="EQ33" i="15"/>
  <c r="ER36" i="15"/>
  <c r="EP24" i="15"/>
  <c r="EQ27" i="15"/>
  <c r="EP12" i="15"/>
  <c r="EQ15" i="15"/>
  <c r="ER18" i="15"/>
  <c r="EK22" i="15"/>
  <c r="EM25" i="15"/>
  <c r="EP28" i="15"/>
  <c r="EQ31" i="15"/>
  <c r="ER34" i="15"/>
  <c r="EK38" i="15"/>
  <c r="EM6" i="15"/>
  <c r="EP9" i="15"/>
  <c r="EQ12" i="15"/>
  <c r="ER15" i="15"/>
  <c r="EK19" i="15"/>
  <c r="EM22" i="15"/>
  <c r="EP25" i="15"/>
  <c r="EQ28" i="15"/>
  <c r="ER31" i="15"/>
  <c r="EK35" i="15"/>
  <c r="EM38" i="15"/>
  <c r="EP6" i="15"/>
  <c r="EQ9" i="15"/>
  <c r="ER12" i="15"/>
  <c r="EK16" i="15"/>
  <c r="EM19" i="15"/>
  <c r="EP22" i="15"/>
  <c r="EQ25" i="15"/>
  <c r="ER28" i="15"/>
  <c r="EK32" i="15"/>
  <c r="EM35" i="15"/>
  <c r="EP38" i="15"/>
  <c r="EQ6" i="15"/>
  <c r="ER9" i="15"/>
  <c r="EK13" i="15"/>
  <c r="EM16" i="15"/>
  <c r="EP19" i="15"/>
  <c r="EQ22" i="15"/>
  <c r="ER25" i="15"/>
  <c r="EK29" i="15"/>
  <c r="EM32" i="15"/>
  <c r="EP35" i="15"/>
  <c r="EQ38" i="15"/>
  <c r="ER17" i="15"/>
  <c r="EQ30" i="15"/>
  <c r="EQ11" i="15"/>
  <c r="ER30" i="15"/>
  <c r="ER11" i="15"/>
  <c r="EQ24" i="15"/>
  <c r="EM34" i="15"/>
  <c r="EK12" i="15"/>
  <c r="EP18" i="15"/>
  <c r="ER24" i="15"/>
  <c r="EM31" i="15"/>
  <c r="EQ37" i="15"/>
  <c r="EK9" i="15"/>
  <c r="ER21" i="15"/>
  <c r="EP31" i="15"/>
  <c r="EM9" i="15"/>
  <c r="EM13" i="15"/>
  <c r="EK26" i="15"/>
  <c r="ER38" i="15"/>
  <c r="EQ14" i="15"/>
  <c r="EP27" i="15"/>
  <c r="EP8" i="15"/>
  <c r="EM21" i="15"/>
  <c r="EP5" i="15"/>
  <c r="EP21" i="15"/>
  <c r="EP37" i="15"/>
  <c r="EP15" i="15"/>
  <c r="EM12" i="15"/>
  <c r="EK25" i="15"/>
  <c r="EQ34" i="15"/>
  <c r="EK7" i="15"/>
  <c r="EM8" i="15"/>
  <c r="EK21" i="15"/>
  <c r="ER33" i="15"/>
  <c r="ER14" i="15"/>
  <c r="EK34" i="15"/>
  <c r="EK15" i="15"/>
  <c r="EK31" i="15"/>
  <c r="ER8" i="15"/>
  <c r="EM15" i="15"/>
  <c r="EQ21" i="15"/>
  <c r="EK28" i="15"/>
  <c r="EP34" i="15"/>
  <c r="ER5" i="15"/>
  <c r="EQ18" i="15"/>
  <c r="EM28" i="15"/>
  <c r="ER37" i="15"/>
  <c r="EK6" i="15"/>
  <c r="ER6" i="15"/>
  <c r="ER22" i="15"/>
  <c r="EK4" i="15"/>
  <c r="EP13" i="15"/>
  <c r="ER19" i="15"/>
  <c r="EM26" i="15"/>
  <c r="EQ32" i="15"/>
  <c r="EK39" i="15"/>
  <c r="EP10" i="15"/>
  <c r="ER16" i="15"/>
  <c r="EM23" i="15"/>
  <c r="EQ29" i="15"/>
  <c r="EM39" i="15"/>
  <c r="EP7" i="15"/>
  <c r="ER13" i="15"/>
  <c r="EM20" i="15"/>
  <c r="EQ26" i="15"/>
  <c r="ER29" i="15"/>
  <c r="EK33" i="15"/>
  <c r="EP39" i="15"/>
  <c r="EP4" i="15"/>
  <c r="EQ7" i="15"/>
  <c r="ER10" i="15"/>
  <c r="EK14" i="15"/>
  <c r="EM17" i="15"/>
  <c r="EP20" i="15"/>
  <c r="EQ23" i="15"/>
  <c r="ER26" i="15"/>
  <c r="EK30" i="15"/>
  <c r="EM33" i="15"/>
  <c r="EP36" i="15"/>
  <c r="EQ39" i="15"/>
  <c r="EK10" i="15"/>
  <c r="EP16" i="15"/>
  <c r="EQ19" i="15"/>
  <c r="EM29" i="15"/>
  <c r="EP32" i="15"/>
  <c r="EQ35" i="15"/>
  <c r="EM10" i="15"/>
  <c r="EQ16" i="15"/>
  <c r="EK23" i="15"/>
  <c r="EP29" i="15"/>
  <c r="ER35" i="15"/>
  <c r="EM7" i="15"/>
  <c r="EQ13" i="15"/>
  <c r="EK20" i="15"/>
  <c r="EP26" i="15"/>
  <c r="ER32" i="15"/>
  <c r="EK36" i="15"/>
  <c r="EM4" i="15"/>
  <c r="EQ10" i="15"/>
  <c r="EK17" i="15"/>
  <c r="EP23" i="15"/>
  <c r="EM36" i="15"/>
  <c r="EQ4" i="15"/>
  <c r="ER7" i="15"/>
  <c r="EK11" i="15"/>
  <c r="EM14" i="15"/>
  <c r="EP17" i="15"/>
  <c r="EQ20" i="15"/>
  <c r="ER23" i="15"/>
  <c r="EK27" i="15"/>
  <c r="EM30" i="15"/>
  <c r="EP33" i="15"/>
  <c r="EQ36" i="15"/>
  <c r="ER39" i="15"/>
  <c r="KS9" i="15"/>
  <c r="KV9" i="15"/>
  <c r="KQ12" i="15"/>
  <c r="KV16" i="15"/>
  <c r="KS22" i="15"/>
  <c r="KV36" i="15"/>
  <c r="KV41" i="15"/>
  <c r="KW16" i="15"/>
  <c r="KX42" i="15"/>
  <c r="KS8" i="15"/>
  <c r="KQ22" i="15"/>
  <c r="KW11" i="15"/>
  <c r="KX36" i="15"/>
  <c r="KQ37" i="15"/>
  <c r="KS12" i="15"/>
  <c r="KV38" i="15"/>
  <c r="KW13" i="15"/>
  <c r="CP49" i="15"/>
  <c r="KX51" i="15"/>
  <c r="KW51" i="15"/>
  <c r="KV51" i="15"/>
  <c r="KS48" i="15"/>
  <c r="KQ45" i="15"/>
  <c r="KX41" i="15"/>
  <c r="KW38" i="15"/>
  <c r="KV23" i="15"/>
  <c r="KS20" i="15"/>
  <c r="KQ17" i="15"/>
  <c r="KX13" i="15"/>
  <c r="KW10" i="15"/>
  <c r="KV7" i="15"/>
  <c r="KS4" i="15"/>
  <c r="KS51" i="15"/>
  <c r="KQ51" i="15"/>
  <c r="KX50" i="15"/>
  <c r="KW50" i="15"/>
  <c r="KV47" i="15"/>
  <c r="KS44" i="15"/>
  <c r="KQ41" i="15"/>
  <c r="KX37" i="15"/>
  <c r="KW22" i="15"/>
  <c r="KV19" i="15"/>
  <c r="KS16" i="15"/>
  <c r="KQ13" i="15"/>
  <c r="KX9" i="15"/>
  <c r="KW6" i="15"/>
  <c r="KS47" i="15"/>
  <c r="KQ44" i="15"/>
  <c r="KX40" i="15"/>
  <c r="KW37" i="15"/>
  <c r="KV22" i="15"/>
  <c r="KS19" i="15"/>
  <c r="KQ16" i="15"/>
  <c r="KX12" i="15"/>
  <c r="KW9" i="15"/>
  <c r="KV6" i="15"/>
  <c r="KV50" i="15"/>
  <c r="KS50" i="15"/>
  <c r="KQ50" i="15"/>
  <c r="KX49" i="15"/>
  <c r="KW49" i="15"/>
  <c r="KV49" i="15"/>
  <c r="KS49" i="15"/>
  <c r="KQ49" i="15"/>
  <c r="KX48" i="15"/>
  <c r="KW45" i="15"/>
  <c r="KV42" i="15"/>
  <c r="KS39" i="15"/>
  <c r="KQ36" i="15"/>
  <c r="KX20" i="15"/>
  <c r="KW17" i="15"/>
  <c r="KV14" i="15"/>
  <c r="KS11" i="15"/>
  <c r="KQ8" i="15"/>
  <c r="KX4" i="15"/>
  <c r="KW48" i="15"/>
  <c r="KV44" i="15"/>
  <c r="KQ40" i="15"/>
  <c r="KX23" i="15"/>
  <c r="KW19" i="15"/>
  <c r="KS15" i="15"/>
  <c r="KQ11" i="15"/>
  <c r="KX6" i="15"/>
  <c r="KX43" i="15"/>
  <c r="KQ15" i="15"/>
  <c r="KS6" i="15"/>
  <c r="KV39" i="15"/>
  <c r="KQ23" i="15"/>
  <c r="KS10" i="15"/>
  <c r="KQ39" i="15"/>
  <c r="KV18" i="15"/>
  <c r="KV48" i="15"/>
  <c r="KX39" i="15"/>
  <c r="KW23" i="15"/>
  <c r="KQ19" i="15"/>
  <c r="KX10" i="15"/>
  <c r="KV43" i="15"/>
  <c r="KW18" i="15"/>
  <c r="KX5" i="15"/>
  <c r="KW47" i="15"/>
  <c r="KS14" i="15"/>
  <c r="KW5" i="15"/>
  <c r="KQ48" i="15"/>
  <c r="KW43" i="15"/>
  <c r="KW39" i="15"/>
  <c r="KS23" i="15"/>
  <c r="KX18" i="15"/>
  <c r="KX14" i="15"/>
  <c r="KV10" i="15"/>
  <c r="KQ6" i="15"/>
  <c r="KX47" i="15"/>
  <c r="KW14" i="15"/>
  <c r="KS43" i="15"/>
  <c r="KX22" i="15"/>
  <c r="KQ10" i="15"/>
  <c r="KX46" i="15"/>
  <c r="KW46" i="15"/>
  <c r="KW42" i="15"/>
  <c r="KS38" i="15"/>
  <c r="KX21" i="15"/>
  <c r="KX17" i="15"/>
  <c r="KV13" i="15"/>
  <c r="KQ9" i="15"/>
  <c r="KQ5" i="15"/>
  <c r="KQ46" i="15"/>
  <c r="KS37" i="15"/>
  <c r="KX16" i="15"/>
  <c r="KV8" i="15"/>
  <c r="KV46" i="15"/>
  <c r="KS42" i="15"/>
  <c r="KQ38" i="15"/>
  <c r="KW21" i="15"/>
  <c r="KV17" i="15"/>
  <c r="KS13" i="15"/>
  <c r="KX8" i="15"/>
  <c r="KW4" i="15"/>
  <c r="KS46" i="15"/>
  <c r="KQ42" i="15"/>
  <c r="KV37" i="15"/>
  <c r="KV21" i="15"/>
  <c r="KS17" i="15"/>
  <c r="KW12" i="15"/>
  <c r="KW8" i="15"/>
  <c r="KV4" i="15"/>
  <c r="KW41" i="15"/>
  <c r="KS21" i="15"/>
  <c r="KV12" i="15"/>
  <c r="KQ4" i="15"/>
  <c r="KS45" i="15"/>
  <c r="KW40" i="15"/>
  <c r="KW36" i="15"/>
  <c r="KV20" i="15"/>
  <c r="KX15" i="15"/>
  <c r="KX11" i="15"/>
  <c r="KW7" i="15"/>
  <c r="KW44" i="15"/>
  <c r="KS40" i="15"/>
  <c r="KS36" i="15"/>
  <c r="KX19" i="15"/>
  <c r="KV15" i="15"/>
  <c r="KV11" i="15"/>
  <c r="KQ7" i="15"/>
  <c r="KQ14" i="15"/>
  <c r="KV40" i="15"/>
  <c r="KW15" i="15"/>
  <c r="KS41" i="15"/>
  <c r="KS5" i="15"/>
  <c r="KX44" i="15"/>
  <c r="KQ20" i="15"/>
  <c r="KV45" i="15"/>
  <c r="KS7" i="15"/>
  <c r="KW20" i="15"/>
  <c r="KX45" i="15"/>
  <c r="KQ18" i="15"/>
  <c r="KQ43" i="15"/>
  <c r="KS18" i="15"/>
  <c r="KV5" i="15"/>
  <c r="KX7" i="15"/>
  <c r="KQ21" i="15"/>
  <c r="KQ47" i="15"/>
  <c r="CK18" i="15"/>
  <c r="CN21" i="15"/>
  <c r="CO24" i="15"/>
  <c r="CP27" i="15"/>
  <c r="CI31" i="15"/>
  <c r="CK34" i="15"/>
  <c r="CN37" i="15"/>
  <c r="CO40" i="15"/>
  <c r="CP43" i="15"/>
  <c r="CI47" i="15"/>
  <c r="CN24" i="15"/>
  <c r="CP46" i="15"/>
  <c r="CP24" i="15"/>
  <c r="CO37" i="15"/>
  <c r="CI44" i="15"/>
  <c r="CK47" i="15"/>
  <c r="CI25" i="15"/>
  <c r="CI41" i="15"/>
  <c r="CK44" i="15"/>
  <c r="CN47" i="15"/>
  <c r="CO43" i="15"/>
  <c r="CO44" i="15"/>
  <c r="CP47" i="15"/>
  <c r="CK28" i="15"/>
  <c r="CI22" i="15"/>
  <c r="CI38" i="15"/>
  <c r="CP31" i="15"/>
  <c r="CN22" i="15"/>
  <c r="CO25" i="15"/>
  <c r="CI32" i="15"/>
  <c r="CN38" i="15"/>
  <c r="CO41" i="15"/>
  <c r="CP44" i="15"/>
  <c r="CI48" i="15"/>
  <c r="CK21" i="15"/>
  <c r="CK37" i="15"/>
  <c r="CP40" i="15"/>
  <c r="CN31" i="15"/>
  <c r="CK25" i="15"/>
  <c r="CO47" i="15"/>
  <c r="CN25" i="15"/>
  <c r="CK19" i="15"/>
  <c r="CP28" i="15"/>
  <c r="CK35" i="15"/>
  <c r="CK16" i="15"/>
  <c r="CN19" i="15"/>
  <c r="CO22" i="15"/>
  <c r="CP25" i="15"/>
  <c r="CI29" i="15"/>
  <c r="CK32" i="15"/>
  <c r="CN35" i="15"/>
  <c r="CO38" i="15"/>
  <c r="CP41" i="15"/>
  <c r="CI45" i="15"/>
  <c r="CK48" i="15"/>
  <c r="CN41" i="15"/>
  <c r="CI26" i="15"/>
  <c r="CN48" i="15"/>
  <c r="CI18" i="15"/>
  <c r="CP30" i="15"/>
  <c r="CN34" i="15"/>
  <c r="CI19" i="15"/>
  <c r="CN18" i="15"/>
  <c r="CI34" i="15"/>
  <c r="CI28" i="15"/>
  <c r="CO28" i="15"/>
  <c r="CO27" i="15"/>
  <c r="CO21" i="15"/>
  <c r="CO18" i="15"/>
  <c r="CP37" i="15"/>
  <c r="CN28" i="15"/>
  <c r="CN44" i="15"/>
  <c r="CK38" i="15"/>
  <c r="CN16" i="15"/>
  <c r="CP22" i="15"/>
  <c r="CN32" i="15"/>
  <c r="CP38" i="15"/>
  <c r="CO16" i="15"/>
  <c r="CI23" i="15"/>
  <c r="CO32" i="15"/>
  <c r="CI39" i="15"/>
  <c r="CN45" i="15"/>
  <c r="CI36" i="15"/>
  <c r="CN40" i="15"/>
  <c r="CK31" i="15"/>
  <c r="CP21" i="15"/>
  <c r="CO34" i="15"/>
  <c r="CP18" i="15"/>
  <c r="CO31" i="15"/>
  <c r="CK41" i="15"/>
  <c r="CI35" i="15"/>
  <c r="CK45" i="15"/>
  <c r="CP34" i="15"/>
  <c r="CK22" i="15"/>
  <c r="CI16" i="15"/>
  <c r="CO19" i="15"/>
  <c r="CK29" i="15"/>
  <c r="CO35" i="15"/>
  <c r="CI42" i="15"/>
  <c r="CP19" i="15"/>
  <c r="CK26" i="15"/>
  <c r="CN29" i="15"/>
  <c r="CP35" i="15"/>
  <c r="CK42" i="15"/>
  <c r="CO48" i="15"/>
  <c r="CP16" i="15"/>
  <c r="CI20" i="15"/>
  <c r="CK23" i="15"/>
  <c r="CN26" i="15"/>
  <c r="CO29" i="15"/>
  <c r="CP32" i="15"/>
  <c r="CK39" i="15"/>
  <c r="CN42" i="15"/>
  <c r="CO45" i="15"/>
  <c r="CP48" i="15"/>
  <c r="CI17" i="15"/>
  <c r="CK20" i="15"/>
  <c r="CN23" i="15"/>
  <c r="CO26" i="15"/>
  <c r="CP29" i="15"/>
  <c r="CI33" i="15"/>
  <c r="CK36" i="15"/>
  <c r="CN39" i="15"/>
  <c r="CO42" i="15"/>
  <c r="CP45" i="15"/>
  <c r="CI49" i="15"/>
  <c r="CK17" i="15"/>
  <c r="CN20" i="15"/>
  <c r="CO23" i="15"/>
  <c r="CP26" i="15"/>
  <c r="CI30" i="15"/>
  <c r="CK33" i="15"/>
  <c r="CN36" i="15"/>
  <c r="CO39" i="15"/>
  <c r="CP42" i="15"/>
  <c r="CI46" i="15"/>
  <c r="CK49" i="15"/>
  <c r="CN17" i="15"/>
  <c r="CO20" i="15"/>
  <c r="CP23" i="15"/>
  <c r="CI27" i="15"/>
  <c r="CK30" i="15"/>
  <c r="CN33" i="15"/>
  <c r="CO36" i="15"/>
  <c r="CP39" i="15"/>
  <c r="CI43" i="15"/>
  <c r="CK46" i="15"/>
  <c r="CN49" i="15"/>
  <c r="CO17" i="15"/>
  <c r="CP20" i="15"/>
  <c r="CI24" i="15"/>
  <c r="CK27" i="15"/>
  <c r="CN30" i="15"/>
  <c r="CO33" i="15"/>
  <c r="CP36" i="15"/>
  <c r="CI40" i="15"/>
  <c r="CK43" i="15"/>
  <c r="CN46" i="15"/>
  <c r="CO49" i="15"/>
  <c r="CP17" i="15"/>
  <c r="CI21" i="15"/>
  <c r="CK24" i="15"/>
  <c r="CN27" i="15"/>
  <c r="CO30" i="15"/>
  <c r="CP33" i="15"/>
  <c r="CI37" i="15"/>
  <c r="CK40" i="15"/>
  <c r="CN43" i="15"/>
  <c r="CO46" i="15"/>
  <c r="CI13" i="15"/>
  <c r="CK13" i="15"/>
  <c r="CN13" i="15"/>
  <c r="CO13" i="15"/>
  <c r="CP12" i="15"/>
  <c r="CP13" i="15"/>
  <c r="CI14" i="15"/>
  <c r="CN14" i="15"/>
  <c r="CO14" i="15"/>
  <c r="CP14" i="15"/>
  <c r="CK14" i="15"/>
  <c r="CI15" i="15"/>
  <c r="CI12" i="15"/>
  <c r="CK15" i="15"/>
  <c r="CK12" i="15"/>
  <c r="CN15" i="15"/>
  <c r="CN12" i="15"/>
  <c r="CO15" i="15"/>
  <c r="CO12" i="15"/>
  <c r="CP15" i="15"/>
  <c r="CI10" i="15"/>
  <c r="CK10" i="15"/>
  <c r="CN10" i="15"/>
  <c r="CO10" i="15"/>
  <c r="CP10" i="15"/>
  <c r="CI11" i="15"/>
  <c r="CK11" i="15"/>
  <c r="CN11" i="15"/>
  <c r="CO11" i="15"/>
  <c r="CP11" i="15"/>
  <c r="BT13" i="15"/>
  <c r="BT15" i="15"/>
  <c r="BT19" i="15"/>
  <c r="BT35" i="15"/>
  <c r="BT31" i="15"/>
  <c r="BT23" i="15"/>
  <c r="BT39" i="15"/>
  <c r="BT27" i="15"/>
  <c r="BT43" i="15"/>
  <c r="BT47" i="15"/>
  <c r="BT11" i="15"/>
  <c r="BT16" i="15"/>
  <c r="BT20" i="15"/>
  <c r="BT24" i="15"/>
  <c r="BT28" i="15"/>
  <c r="BT32" i="15"/>
  <c r="BT36" i="15"/>
  <c r="BT40" i="15"/>
  <c r="BT44" i="15"/>
  <c r="BT48" i="15"/>
  <c r="BT12" i="15"/>
  <c r="BT17" i="15"/>
  <c r="BT21" i="15"/>
  <c r="BT25" i="15"/>
  <c r="BT29" i="15"/>
  <c r="BT33" i="15"/>
  <c r="BT37" i="15"/>
  <c r="BT41" i="15"/>
  <c r="BT45" i="15"/>
  <c r="BT49" i="15"/>
  <c r="BT14" i="15"/>
  <c r="BT18" i="15"/>
  <c r="BT22" i="15"/>
  <c r="BT26" i="15"/>
  <c r="BT30" i="15"/>
  <c r="BT34" i="15"/>
  <c r="BT38" i="15"/>
  <c r="BT42" i="15"/>
  <c r="BT46" i="15"/>
  <c r="DG3" i="15"/>
  <c r="S50" i="24" l="1"/>
  <c r="U50" i="24" s="1"/>
  <c r="S45" i="24"/>
  <c r="U45" i="24" s="1"/>
  <c r="S51" i="24"/>
  <c r="U51" i="24" s="1"/>
  <c r="S48" i="24"/>
  <c r="U48" i="24" s="1"/>
  <c r="S47" i="24"/>
  <c r="U47" i="24" s="1"/>
  <c r="S46" i="24"/>
  <c r="U46" i="24" s="1"/>
  <c r="AH48" i="24"/>
  <c r="AA47" i="24"/>
  <c r="AC47" i="24" s="1"/>
  <c r="AA48" i="24"/>
  <c r="AC48" i="24" s="1"/>
  <c r="AA50" i="24"/>
  <c r="AC50" i="24" s="1"/>
  <c r="AA46" i="24"/>
  <c r="AC46" i="24" s="1"/>
  <c r="AA51" i="24"/>
  <c r="AC51" i="24" s="1"/>
  <c r="AA45" i="24"/>
  <c r="AC45" i="24" s="1"/>
  <c r="F319" i="10" l="1"/>
  <c r="E319" i="10" s="1"/>
  <c r="F318" i="10"/>
  <c r="E318" i="10" s="1"/>
  <c r="F317" i="10"/>
  <c r="E317" i="10" s="1"/>
  <c r="F316" i="10"/>
  <c r="E316" i="10" s="1"/>
  <c r="F315" i="10"/>
  <c r="E315" i="10" s="1"/>
  <c r="F314" i="10"/>
  <c r="E314" i="10" s="1"/>
  <c r="F313" i="10"/>
  <c r="E313" i="10" s="1"/>
  <c r="F312" i="10"/>
  <c r="E312" i="10" s="1"/>
  <c r="F311" i="10"/>
  <c r="E311" i="10" s="1"/>
  <c r="F310" i="10"/>
  <c r="E310" i="10" s="1"/>
  <c r="F309" i="10"/>
  <c r="E309" i="10" s="1"/>
  <c r="F308" i="10"/>
  <c r="E308" i="10" s="1"/>
  <c r="F307" i="10"/>
  <c r="E307" i="10" s="1"/>
  <c r="F306" i="10"/>
  <c r="E306" i="10" s="1"/>
  <c r="F305" i="10"/>
  <c r="E305" i="10" s="1"/>
  <c r="F304" i="10"/>
  <c r="E304" i="10" s="1"/>
  <c r="F303" i="10"/>
  <c r="E303" i="10" s="1"/>
  <c r="F302" i="10"/>
  <c r="E302" i="10" s="1"/>
  <c r="F301" i="10"/>
  <c r="E301" i="10" s="1"/>
  <c r="F300" i="10"/>
  <c r="E300" i="10" s="1"/>
  <c r="F299" i="10"/>
  <c r="E299" i="10" s="1"/>
  <c r="F298" i="10"/>
  <c r="E298" i="10" s="1"/>
  <c r="F297" i="10"/>
  <c r="E297" i="10" s="1"/>
  <c r="F296" i="10"/>
  <c r="E296" i="10" s="1"/>
  <c r="F295" i="10"/>
  <c r="E295" i="10" s="1"/>
  <c r="F294" i="10"/>
  <c r="E294" i="10" s="1"/>
  <c r="F293" i="10"/>
  <c r="E293" i="10" s="1"/>
  <c r="F292" i="10"/>
  <c r="E292" i="10" s="1"/>
  <c r="F291" i="10"/>
  <c r="E291" i="10" s="1"/>
  <c r="F290" i="10"/>
  <c r="E290" i="10" s="1"/>
  <c r="F289" i="10"/>
  <c r="E289" i="10" s="1"/>
  <c r="F288" i="10"/>
  <c r="E288" i="10" s="1"/>
  <c r="F287" i="10"/>
  <c r="E287" i="10" s="1"/>
  <c r="F286" i="10"/>
  <c r="E286" i="10" s="1"/>
  <c r="F285" i="10"/>
  <c r="E285" i="10" s="1"/>
  <c r="F284" i="10"/>
  <c r="E284" i="10" s="1"/>
  <c r="F283" i="10"/>
  <c r="E283" i="10" s="1"/>
  <c r="F282" i="10"/>
  <c r="E282" i="10" s="1"/>
  <c r="F281" i="10"/>
  <c r="E281" i="10" s="1"/>
  <c r="F280" i="10"/>
  <c r="E280" i="10" s="1"/>
  <c r="F279" i="10"/>
  <c r="E279" i="10" s="1"/>
  <c r="F278" i="10"/>
  <c r="E278" i="10" s="1"/>
  <c r="F277" i="10"/>
  <c r="E277" i="10" s="1"/>
  <c r="F276" i="10"/>
  <c r="E276" i="10" s="1"/>
  <c r="F275" i="10"/>
  <c r="E275" i="10" s="1"/>
  <c r="F274" i="10"/>
  <c r="E274" i="10" s="1"/>
  <c r="F273" i="10"/>
  <c r="E273" i="10" s="1"/>
  <c r="F272" i="10"/>
  <c r="E272" i="10" s="1"/>
  <c r="F271" i="10"/>
  <c r="E271" i="10" s="1"/>
  <c r="F270" i="10"/>
  <c r="E270" i="10" s="1"/>
  <c r="F269" i="10"/>
  <c r="E269" i="10" s="1"/>
  <c r="F268" i="10"/>
  <c r="E268" i="10" s="1"/>
  <c r="F267" i="10"/>
  <c r="E267" i="10" s="1"/>
  <c r="F266" i="10"/>
  <c r="E266" i="10" s="1"/>
  <c r="F265" i="10"/>
  <c r="E265" i="10" s="1"/>
  <c r="F264" i="10"/>
  <c r="E264" i="10" s="1"/>
  <c r="F263" i="10"/>
  <c r="E263" i="10" s="1"/>
  <c r="F262" i="10"/>
  <c r="E262" i="10" s="1"/>
  <c r="F261" i="10"/>
  <c r="E261" i="10" s="1"/>
  <c r="F260" i="10"/>
  <c r="E260" i="10" s="1"/>
  <c r="F259" i="10"/>
  <c r="E259" i="10" s="1"/>
  <c r="D259" i="10"/>
  <c r="C259" i="10" s="1"/>
  <c r="F258" i="10"/>
  <c r="E258" i="10" s="1"/>
  <c r="D258" i="10"/>
  <c r="C258" i="10" s="1"/>
  <c r="F257" i="10"/>
  <c r="E257" i="10" s="1"/>
  <c r="D257" i="10"/>
  <c r="C257" i="10" s="1"/>
  <c r="F256" i="10"/>
  <c r="E256" i="10" s="1"/>
  <c r="D256" i="10"/>
  <c r="C256" i="10" s="1"/>
  <c r="F255" i="10"/>
  <c r="E255" i="10" s="1"/>
  <c r="D255" i="10"/>
  <c r="C255" i="10" s="1"/>
  <c r="F254" i="10"/>
  <c r="E254" i="10" s="1"/>
  <c r="D254" i="10"/>
  <c r="C254" i="10" s="1"/>
  <c r="F253" i="10"/>
  <c r="E253" i="10" s="1"/>
  <c r="D253" i="10"/>
  <c r="C253" i="10" s="1"/>
  <c r="F252" i="10"/>
  <c r="E252" i="10" s="1"/>
  <c r="D252" i="10"/>
  <c r="C252" i="10" s="1"/>
  <c r="F251" i="10"/>
  <c r="E251" i="10" s="1"/>
  <c r="D251" i="10"/>
  <c r="C251" i="10" s="1"/>
  <c r="F250" i="10"/>
  <c r="E250" i="10" s="1"/>
  <c r="D250" i="10"/>
  <c r="C250" i="10" s="1"/>
  <c r="F249" i="10"/>
  <c r="E249" i="10" s="1"/>
  <c r="D249" i="10"/>
  <c r="C249" i="10" s="1"/>
  <c r="F248" i="10"/>
  <c r="E248" i="10" s="1"/>
  <c r="D248" i="10"/>
  <c r="C248" i="10" s="1"/>
  <c r="F247" i="10"/>
  <c r="E247" i="10" s="1"/>
  <c r="D247" i="10"/>
  <c r="C247" i="10" s="1"/>
  <c r="F246" i="10"/>
  <c r="E246" i="10" s="1"/>
  <c r="D246" i="10"/>
  <c r="C246" i="10" s="1"/>
  <c r="F245" i="10"/>
  <c r="E245" i="10" s="1"/>
  <c r="D245" i="10"/>
  <c r="C245" i="10" s="1"/>
  <c r="F244" i="10"/>
  <c r="E244" i="10" s="1"/>
  <c r="D244" i="10"/>
  <c r="C244" i="10" s="1"/>
  <c r="F243" i="10"/>
  <c r="E243" i="10" s="1"/>
  <c r="D243" i="10"/>
  <c r="C243" i="10" s="1"/>
  <c r="F242" i="10"/>
  <c r="E242" i="10" s="1"/>
  <c r="D242" i="10"/>
  <c r="C242" i="10" s="1"/>
  <c r="F241" i="10"/>
  <c r="E241" i="10" s="1"/>
  <c r="D241" i="10"/>
  <c r="C241" i="10" s="1"/>
  <c r="F240" i="10"/>
  <c r="E240" i="10" s="1"/>
  <c r="D240" i="10"/>
  <c r="C240" i="10" s="1"/>
  <c r="F239" i="10"/>
  <c r="E239" i="10" s="1"/>
  <c r="D239" i="10"/>
  <c r="C239" i="10" s="1"/>
  <c r="F238" i="10"/>
  <c r="E238" i="10" s="1"/>
  <c r="D238" i="10"/>
  <c r="C238" i="10" s="1"/>
  <c r="F237" i="10"/>
  <c r="E237" i="10" s="1"/>
  <c r="D237" i="10"/>
  <c r="C237" i="10" s="1"/>
  <c r="F236" i="10"/>
  <c r="E236" i="10" s="1"/>
  <c r="D236" i="10"/>
  <c r="C236" i="10" s="1"/>
  <c r="F235" i="10"/>
  <c r="E235" i="10" s="1"/>
  <c r="D235" i="10"/>
  <c r="C235" i="10" s="1"/>
  <c r="F234" i="10"/>
  <c r="E234" i="10" s="1"/>
  <c r="D234" i="10"/>
  <c r="C234" i="10" s="1"/>
  <c r="F233" i="10"/>
  <c r="E233" i="10" s="1"/>
  <c r="D233" i="10"/>
  <c r="C233" i="10" s="1"/>
  <c r="F232" i="10"/>
  <c r="E232" i="10" s="1"/>
  <c r="D232" i="10"/>
  <c r="C232" i="10" s="1"/>
  <c r="F231" i="10"/>
  <c r="E231" i="10" s="1"/>
  <c r="D231" i="10"/>
  <c r="C231" i="10" s="1"/>
  <c r="F230" i="10"/>
  <c r="E230" i="10" s="1"/>
  <c r="D230" i="10"/>
  <c r="C230" i="10" s="1"/>
  <c r="F229" i="10"/>
  <c r="E229" i="10" s="1"/>
  <c r="D229" i="10"/>
  <c r="C229" i="10" s="1"/>
  <c r="F228" i="10"/>
  <c r="E228" i="10" s="1"/>
  <c r="D228" i="10"/>
  <c r="C228" i="10" s="1"/>
  <c r="F227" i="10"/>
  <c r="E227" i="10" s="1"/>
  <c r="D227" i="10"/>
  <c r="C227" i="10" s="1"/>
  <c r="F226" i="10"/>
  <c r="E226" i="10" s="1"/>
  <c r="D226" i="10"/>
  <c r="C226" i="10" s="1"/>
  <c r="F225" i="10"/>
  <c r="E225" i="10" s="1"/>
  <c r="D225" i="10"/>
  <c r="C225" i="10" s="1"/>
  <c r="F224" i="10"/>
  <c r="E224" i="10" s="1"/>
  <c r="D224" i="10"/>
  <c r="C224" i="10" s="1"/>
  <c r="F223" i="10"/>
  <c r="E223" i="10" s="1"/>
  <c r="D223" i="10"/>
  <c r="C223" i="10" s="1"/>
  <c r="F222" i="10"/>
  <c r="E222" i="10" s="1"/>
  <c r="D222" i="10"/>
  <c r="C222" i="10" s="1"/>
  <c r="F221" i="10"/>
  <c r="E221" i="10" s="1"/>
  <c r="D221" i="10"/>
  <c r="C221" i="10" s="1"/>
  <c r="F220" i="10"/>
  <c r="E220" i="10" s="1"/>
  <c r="D220" i="10"/>
  <c r="C220" i="10" s="1"/>
  <c r="AB45" i="15"/>
  <c r="AB48" i="15"/>
  <c r="C334" i="10" l="1"/>
  <c r="C330" i="10"/>
  <c r="C328" i="10"/>
  <c r="C326" i="10"/>
  <c r="C324" i="10"/>
  <c r="C322" i="10"/>
  <c r="C320" i="10"/>
  <c r="C333" i="10"/>
  <c r="C329" i="10"/>
  <c r="C336" i="10"/>
  <c r="C332" i="10"/>
  <c r="C327" i="10"/>
  <c r="C325" i="10"/>
  <c r="C323" i="10"/>
  <c r="C321" i="10"/>
  <c r="C335" i="10"/>
  <c r="C331" i="10"/>
  <c r="E327" i="10"/>
  <c r="E325" i="10"/>
  <c r="E323" i="10"/>
  <c r="E321" i="10"/>
  <c r="E326" i="10"/>
  <c r="E324" i="10"/>
  <c r="E322" i="10"/>
  <c r="E320" i="10"/>
  <c r="C337" i="10" l="1"/>
  <c r="B337" i="10"/>
  <c r="F328" i="10"/>
  <c r="E328" i="10"/>
  <c r="F237" i="12" l="1"/>
  <c r="F236" i="12"/>
  <c r="F235" i="12"/>
  <c r="F234" i="12"/>
  <c r="F233" i="12"/>
  <c r="F232" i="12"/>
  <c r="F231" i="12"/>
  <c r="L184" i="12"/>
  <c r="L183" i="12"/>
  <c r="L182" i="12"/>
  <c r="L181" i="12"/>
  <c r="L180" i="12"/>
  <c r="L179" i="12"/>
  <c r="L178" i="12"/>
  <c r="L177" i="12"/>
  <c r="AE48" i="15" l="1"/>
  <c r="AE47" i="15"/>
  <c r="AE46" i="15"/>
  <c r="AE45" i="15"/>
  <c r="K46" i="10" l="1"/>
  <c r="U86" i="10" l="1"/>
  <c r="U87" i="10" s="1"/>
  <c r="U88" i="10" s="1"/>
  <c r="U89" i="10" s="1"/>
  <c r="U90" i="10" s="1"/>
  <c r="U91" i="10" s="1"/>
  <c r="U92" i="10" s="1"/>
  <c r="U93" i="10" s="1"/>
  <c r="U94" i="10" s="1"/>
  <c r="U95" i="10" s="1"/>
  <c r="U96" i="10" s="1"/>
  <c r="U97" i="10" s="1"/>
  <c r="U98" i="10" s="1"/>
  <c r="U99" i="10" s="1"/>
  <c r="U100" i="10" s="1"/>
  <c r="U101" i="10" s="1"/>
  <c r="U102" i="10" s="1"/>
  <c r="U103" i="10" s="1"/>
  <c r="T86" i="10"/>
  <c r="T87" i="10" s="1"/>
  <c r="T88" i="10" s="1"/>
  <c r="T89" i="10" s="1"/>
  <c r="T90" i="10" s="1"/>
  <c r="T91" i="10" s="1"/>
  <c r="T92" i="10" s="1"/>
  <c r="T93" i="10" s="1"/>
  <c r="T94" i="10" s="1"/>
  <c r="T95" i="10" s="1"/>
  <c r="T96" i="10" s="1"/>
  <c r="T97" i="10" s="1"/>
  <c r="T98" i="10" s="1"/>
  <c r="T99" i="10" s="1"/>
  <c r="T100" i="10" s="1"/>
  <c r="T101" i="10" s="1"/>
  <c r="T102" i="10" s="1"/>
  <c r="T103" i="10" s="1"/>
  <c r="S86" i="10"/>
  <c r="S87" i="10" s="1"/>
  <c r="S88" i="10" s="1"/>
  <c r="S89" i="10" s="1"/>
  <c r="S90" i="10" s="1"/>
  <c r="S91" i="10" s="1"/>
  <c r="S92" i="10" s="1"/>
  <c r="S93" i="10" s="1"/>
  <c r="S94" i="10" s="1"/>
  <c r="S95" i="10" s="1"/>
  <c r="S96" i="10" s="1"/>
  <c r="S97" i="10" s="1"/>
  <c r="S98" i="10" s="1"/>
  <c r="S99" i="10" s="1"/>
  <c r="S100" i="10" s="1"/>
  <c r="S101" i="10" s="1"/>
  <c r="S102" i="10" s="1"/>
  <c r="S103" i="10" s="1"/>
  <c r="R86" i="10"/>
  <c r="R87" i="10" s="1"/>
  <c r="R88" i="10" s="1"/>
  <c r="R89" i="10" s="1"/>
  <c r="R90" i="10" s="1"/>
  <c r="R91" i="10" s="1"/>
  <c r="R92" i="10" s="1"/>
  <c r="R93" i="10" s="1"/>
  <c r="R94" i="10" s="1"/>
  <c r="R95" i="10" s="1"/>
  <c r="R96" i="10" s="1"/>
  <c r="R97" i="10" s="1"/>
  <c r="R98" i="10" s="1"/>
  <c r="R99" i="10" s="1"/>
  <c r="R100" i="10" s="1"/>
  <c r="R101" i="10" s="1"/>
  <c r="R102" i="10" s="1"/>
  <c r="R103" i="10" s="1"/>
  <c r="Q86" i="10"/>
  <c r="Q87" i="10" s="1"/>
  <c r="Q88" i="10" s="1"/>
  <c r="Q89" i="10" s="1"/>
  <c r="Q90" i="10" s="1"/>
  <c r="Q91" i="10" s="1"/>
  <c r="Q92" i="10" s="1"/>
  <c r="Q93" i="10" s="1"/>
  <c r="Q94" i="10" s="1"/>
  <c r="Q95" i="10" s="1"/>
  <c r="Q96" i="10" s="1"/>
  <c r="Q97" i="10" s="1"/>
  <c r="Q98" i="10" s="1"/>
  <c r="Q99" i="10" s="1"/>
  <c r="Q100" i="10" s="1"/>
  <c r="Q101" i="10" s="1"/>
  <c r="Q102" i="10" s="1"/>
  <c r="Q103" i="10" s="1"/>
  <c r="P86" i="10"/>
  <c r="P87" i="10" s="1"/>
  <c r="P88" i="10" s="1"/>
  <c r="P89" i="10" s="1"/>
  <c r="P90" i="10" s="1"/>
  <c r="P91" i="10" s="1"/>
  <c r="P92" i="10" s="1"/>
  <c r="P93" i="10" s="1"/>
  <c r="P94" i="10" s="1"/>
  <c r="P95" i="10" s="1"/>
  <c r="P96" i="10" s="1"/>
  <c r="P97" i="10" s="1"/>
  <c r="P98" i="10" s="1"/>
  <c r="P99" i="10" s="1"/>
  <c r="P100" i="10" s="1"/>
  <c r="P101" i="10" s="1"/>
  <c r="P102" i="10" s="1"/>
  <c r="P103" i="10" s="1"/>
  <c r="O86" i="10"/>
  <c r="O87" i="10" s="1"/>
  <c r="O88" i="10" s="1"/>
  <c r="O89" i="10" s="1"/>
  <c r="O90" i="10" s="1"/>
  <c r="O91" i="10" s="1"/>
  <c r="O92" i="10" s="1"/>
  <c r="O93" i="10" s="1"/>
  <c r="O94" i="10" s="1"/>
  <c r="O95" i="10" s="1"/>
  <c r="O96" i="10" s="1"/>
  <c r="O97" i="10" s="1"/>
  <c r="O98" i="10" s="1"/>
  <c r="O99" i="10" s="1"/>
  <c r="O100" i="10" s="1"/>
  <c r="O101" i="10" s="1"/>
  <c r="O102" i="10" s="1"/>
  <c r="O103" i="10" s="1"/>
  <c r="N86" i="10"/>
  <c r="N87" i="10" s="1"/>
  <c r="N88" i="10" s="1"/>
  <c r="N89" i="10" s="1"/>
  <c r="N90" i="10" s="1"/>
  <c r="N91" i="10" s="1"/>
  <c r="N92" i="10" s="1"/>
  <c r="N93" i="10" s="1"/>
  <c r="N94" i="10" s="1"/>
  <c r="N95" i="10" s="1"/>
  <c r="N96" i="10" s="1"/>
  <c r="N97" i="10" s="1"/>
  <c r="N98" i="10" s="1"/>
  <c r="N99" i="10" s="1"/>
  <c r="N100" i="10" s="1"/>
  <c r="N101" i="10" s="1"/>
  <c r="N102" i="10" s="1"/>
  <c r="N103" i="10" s="1"/>
  <c r="M86" i="10"/>
  <c r="M87" i="10" s="1"/>
  <c r="M88" i="10" s="1"/>
  <c r="M89" i="10" s="1"/>
  <c r="M90" i="10" s="1"/>
  <c r="M91" i="10" s="1"/>
  <c r="M92" i="10" s="1"/>
  <c r="M93" i="10" s="1"/>
  <c r="M94" i="10" s="1"/>
  <c r="M95" i="10" s="1"/>
  <c r="M96" i="10" s="1"/>
  <c r="M97" i="10" s="1"/>
  <c r="M98" i="10" s="1"/>
  <c r="M99" i="10" s="1"/>
  <c r="M100" i="10" s="1"/>
  <c r="M101" i="10" s="1"/>
  <c r="M102" i="10" s="1"/>
  <c r="M103" i="10" s="1"/>
  <c r="L86" i="10"/>
  <c r="L87" i="10" s="1"/>
  <c r="L88" i="10" s="1"/>
  <c r="L89" i="10" s="1"/>
  <c r="L90" i="10" s="1"/>
  <c r="L91" i="10" s="1"/>
  <c r="L92" i="10" s="1"/>
  <c r="L93" i="10" s="1"/>
  <c r="L94" i="10" s="1"/>
  <c r="L95" i="10" s="1"/>
  <c r="L96" i="10" s="1"/>
  <c r="L97" i="10" s="1"/>
  <c r="L98" i="10" s="1"/>
  <c r="L99" i="10" s="1"/>
  <c r="L100" i="10" s="1"/>
  <c r="L101" i="10" s="1"/>
  <c r="L102" i="10" s="1"/>
  <c r="L103" i="10" s="1"/>
  <c r="K86" i="10"/>
  <c r="K87" i="10" s="1"/>
  <c r="K88" i="10" s="1"/>
  <c r="K89" i="10" s="1"/>
  <c r="K90" i="10" s="1"/>
  <c r="K91" i="10" s="1"/>
  <c r="K92" i="10" s="1"/>
  <c r="K93" i="10" s="1"/>
  <c r="K94" i="10" s="1"/>
  <c r="K95" i="10" s="1"/>
  <c r="K96" i="10" s="1"/>
  <c r="K97" i="10" s="1"/>
  <c r="K98" i="10" s="1"/>
  <c r="K99" i="10" s="1"/>
  <c r="K100" i="10" s="1"/>
  <c r="K101" i="10" s="1"/>
  <c r="K102" i="10" s="1"/>
  <c r="K103" i="10" s="1"/>
  <c r="J86" i="10"/>
  <c r="J87" i="10" s="1"/>
  <c r="J88" i="10" s="1"/>
  <c r="J89" i="10" s="1"/>
  <c r="J90" i="10" s="1"/>
  <c r="J91" i="10" s="1"/>
  <c r="J92" i="10" s="1"/>
  <c r="J93" i="10" s="1"/>
  <c r="J94" i="10" s="1"/>
  <c r="J95" i="10" s="1"/>
  <c r="J96" i="10" s="1"/>
  <c r="J97" i="10" s="1"/>
  <c r="J98" i="10" s="1"/>
  <c r="J99" i="10" s="1"/>
  <c r="J100" i="10" s="1"/>
  <c r="J101" i="10" s="1"/>
  <c r="J102" i="10" s="1"/>
  <c r="J103" i="10" s="1"/>
  <c r="I86" i="10"/>
  <c r="I87" i="10" s="1"/>
  <c r="I88" i="10" s="1"/>
  <c r="I89" i="10" s="1"/>
  <c r="I90" i="10" s="1"/>
  <c r="I91" i="10" s="1"/>
  <c r="I92" i="10" s="1"/>
  <c r="I93" i="10" s="1"/>
  <c r="I94" i="10" s="1"/>
  <c r="I95" i="10" s="1"/>
  <c r="I96" i="10" s="1"/>
  <c r="I97" i="10" s="1"/>
  <c r="I98" i="10" s="1"/>
  <c r="I99" i="10" s="1"/>
  <c r="I100" i="10" s="1"/>
  <c r="I101" i="10" s="1"/>
  <c r="I102" i="10" s="1"/>
  <c r="I103" i="10" s="1"/>
  <c r="H86" i="10"/>
  <c r="H87" i="10" s="1"/>
  <c r="H88" i="10" s="1"/>
  <c r="H89" i="10" s="1"/>
  <c r="H90" i="10" s="1"/>
  <c r="H91" i="10" s="1"/>
  <c r="H92" i="10" s="1"/>
  <c r="H93" i="10" s="1"/>
  <c r="H94" i="10" s="1"/>
  <c r="H95" i="10" s="1"/>
  <c r="H96" i="10" s="1"/>
  <c r="H97" i="10" s="1"/>
  <c r="H98" i="10" s="1"/>
  <c r="H99" i="10" s="1"/>
  <c r="H100" i="10" s="1"/>
  <c r="H101" i="10" s="1"/>
  <c r="H102" i="10" s="1"/>
  <c r="H103" i="10" s="1"/>
  <c r="G86" i="10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F86" i="10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F101" i="10" s="1"/>
  <c r="F102" i="10" s="1"/>
  <c r="F103" i="10" s="1"/>
  <c r="E86" i="10"/>
  <c r="E87" i="10" s="1"/>
  <c r="E88" i="10" s="1"/>
  <c r="E89" i="10" s="1"/>
  <c r="E90" i="10" s="1"/>
  <c r="E91" i="10" s="1"/>
  <c r="E92" i="10" s="1"/>
  <c r="E93" i="10" s="1"/>
  <c r="E94" i="10" s="1"/>
  <c r="E95" i="10" s="1"/>
  <c r="E96" i="10" s="1"/>
  <c r="E97" i="10" s="1"/>
  <c r="E98" i="10" s="1"/>
  <c r="E99" i="10" s="1"/>
  <c r="E100" i="10" s="1"/>
  <c r="E101" i="10" s="1"/>
  <c r="E102" i="10" s="1"/>
  <c r="E103" i="10" s="1"/>
  <c r="D86" i="10"/>
  <c r="D87" i="10" s="1"/>
  <c r="D88" i="10" s="1"/>
  <c r="D89" i="10" s="1"/>
  <c r="D90" i="10" s="1"/>
  <c r="D91" i="10" s="1"/>
  <c r="D92" i="10" s="1"/>
  <c r="D93" i="10" s="1"/>
  <c r="D94" i="10" s="1"/>
  <c r="D95" i="10" s="1"/>
  <c r="D96" i="10" s="1"/>
  <c r="D97" i="10" s="1"/>
  <c r="D98" i="10" s="1"/>
  <c r="D99" i="10" s="1"/>
  <c r="D100" i="10" s="1"/>
  <c r="D101" i="10" s="1"/>
  <c r="D102" i="10" s="1"/>
  <c r="D103" i="10" s="1"/>
  <c r="C86" i="10"/>
  <c r="C87" i="10" s="1"/>
  <c r="C88" i="10" s="1"/>
  <c r="C89" i="10" s="1"/>
  <c r="C90" i="10" s="1"/>
  <c r="C91" i="10" s="1"/>
  <c r="C92" i="10" s="1"/>
  <c r="C93" i="10" s="1"/>
  <c r="C94" i="10" s="1"/>
  <c r="C95" i="10" s="1"/>
  <c r="C96" i="10" s="1"/>
  <c r="C97" i="10" s="1"/>
  <c r="C98" i="10" s="1"/>
  <c r="C99" i="10" s="1"/>
  <c r="C100" i="10" s="1"/>
  <c r="C101" i="10" s="1"/>
  <c r="C102" i="10" s="1"/>
  <c r="C103" i="10" s="1"/>
  <c r="U66" i="10"/>
  <c r="U67" i="10" s="1"/>
  <c r="U68" i="10" s="1"/>
  <c r="U69" i="10" s="1"/>
  <c r="U70" i="10" s="1"/>
  <c r="U71" i="10" s="1"/>
  <c r="U72" i="10" s="1"/>
  <c r="U73" i="10" s="1"/>
  <c r="U74" i="10" s="1"/>
  <c r="U75" i="10" s="1"/>
  <c r="U76" i="10" s="1"/>
  <c r="U77" i="10" s="1"/>
  <c r="U78" i="10" s="1"/>
  <c r="U79" i="10" s="1"/>
  <c r="U80" i="10" s="1"/>
  <c r="U81" i="10" s="1"/>
  <c r="U82" i="10" s="1"/>
  <c r="U83" i="10" s="1"/>
  <c r="T66" i="10"/>
  <c r="T67" i="10" s="1"/>
  <c r="T68" i="10" s="1"/>
  <c r="T69" i="10" s="1"/>
  <c r="T70" i="10" s="1"/>
  <c r="T71" i="10" s="1"/>
  <c r="T72" i="10" s="1"/>
  <c r="T73" i="10" s="1"/>
  <c r="T74" i="10" s="1"/>
  <c r="T75" i="10" s="1"/>
  <c r="T76" i="10" s="1"/>
  <c r="T77" i="10" s="1"/>
  <c r="T78" i="10" s="1"/>
  <c r="T79" i="10" s="1"/>
  <c r="T80" i="10" s="1"/>
  <c r="T81" i="10" s="1"/>
  <c r="T82" i="10" s="1"/>
  <c r="T83" i="10" s="1"/>
  <c r="S66" i="10"/>
  <c r="S67" i="10" s="1"/>
  <c r="S68" i="10" s="1"/>
  <c r="S69" i="10" s="1"/>
  <c r="S70" i="10" s="1"/>
  <c r="S71" i="10" s="1"/>
  <c r="S72" i="10" s="1"/>
  <c r="S73" i="10" s="1"/>
  <c r="S74" i="10" s="1"/>
  <c r="S75" i="10" s="1"/>
  <c r="S76" i="10" s="1"/>
  <c r="S77" i="10" s="1"/>
  <c r="S78" i="10" s="1"/>
  <c r="S79" i="10" s="1"/>
  <c r="S80" i="10" s="1"/>
  <c r="S81" i="10" s="1"/>
  <c r="S82" i="10" s="1"/>
  <c r="S83" i="10" s="1"/>
  <c r="R66" i="10"/>
  <c r="R67" i="10" s="1"/>
  <c r="R68" i="10" s="1"/>
  <c r="R69" i="10" s="1"/>
  <c r="R70" i="10" s="1"/>
  <c r="R71" i="10" s="1"/>
  <c r="R72" i="10" s="1"/>
  <c r="R73" i="10" s="1"/>
  <c r="R74" i="10" s="1"/>
  <c r="R75" i="10" s="1"/>
  <c r="R76" i="10" s="1"/>
  <c r="R77" i="10" s="1"/>
  <c r="R78" i="10" s="1"/>
  <c r="R79" i="10" s="1"/>
  <c r="R80" i="10" s="1"/>
  <c r="R81" i="10" s="1"/>
  <c r="R82" i="10" s="1"/>
  <c r="R83" i="10" s="1"/>
  <c r="Q66" i="10"/>
  <c r="Q67" i="10" s="1"/>
  <c r="Q68" i="10" s="1"/>
  <c r="Q69" i="10" s="1"/>
  <c r="Q70" i="10" s="1"/>
  <c r="Q71" i="10" s="1"/>
  <c r="Q72" i="10" s="1"/>
  <c r="Q73" i="10" s="1"/>
  <c r="Q74" i="10" s="1"/>
  <c r="Q75" i="10" s="1"/>
  <c r="Q76" i="10" s="1"/>
  <c r="Q77" i="10" s="1"/>
  <c r="Q78" i="10" s="1"/>
  <c r="Q79" i="10" s="1"/>
  <c r="Q80" i="10" s="1"/>
  <c r="Q81" i="10" s="1"/>
  <c r="Q82" i="10" s="1"/>
  <c r="Q83" i="10" s="1"/>
  <c r="P66" i="10"/>
  <c r="P67" i="10" s="1"/>
  <c r="P68" i="10" s="1"/>
  <c r="P69" i="10" s="1"/>
  <c r="P70" i="10" s="1"/>
  <c r="P71" i="10" s="1"/>
  <c r="P72" i="10" s="1"/>
  <c r="P73" i="10" s="1"/>
  <c r="P74" i="10" s="1"/>
  <c r="P75" i="10" s="1"/>
  <c r="P76" i="10" s="1"/>
  <c r="P77" i="10" s="1"/>
  <c r="P78" i="10" s="1"/>
  <c r="P79" i="10" s="1"/>
  <c r="P80" i="10" s="1"/>
  <c r="P81" i="10" s="1"/>
  <c r="P82" i="10" s="1"/>
  <c r="P83" i="10" s="1"/>
  <c r="O66" i="10"/>
  <c r="O67" i="10" s="1"/>
  <c r="O68" i="10" s="1"/>
  <c r="O69" i="10" s="1"/>
  <c r="O70" i="10" s="1"/>
  <c r="O71" i="10" s="1"/>
  <c r="O72" i="10" s="1"/>
  <c r="O73" i="10" s="1"/>
  <c r="O74" i="10" s="1"/>
  <c r="O75" i="10" s="1"/>
  <c r="O76" i="10" s="1"/>
  <c r="O77" i="10" s="1"/>
  <c r="O78" i="10" s="1"/>
  <c r="O79" i="10" s="1"/>
  <c r="O80" i="10" s="1"/>
  <c r="O81" i="10" s="1"/>
  <c r="O82" i="10" s="1"/>
  <c r="O83" i="10" s="1"/>
  <c r="N66" i="10"/>
  <c r="N67" i="10" s="1"/>
  <c r="N68" i="10" s="1"/>
  <c r="N69" i="10" s="1"/>
  <c r="N70" i="10" s="1"/>
  <c r="N71" i="10" s="1"/>
  <c r="N72" i="10" s="1"/>
  <c r="N73" i="10" s="1"/>
  <c r="N74" i="10" s="1"/>
  <c r="N75" i="10" s="1"/>
  <c r="N76" i="10" s="1"/>
  <c r="N77" i="10" s="1"/>
  <c r="N78" i="10" s="1"/>
  <c r="N79" i="10" s="1"/>
  <c r="N80" i="10" s="1"/>
  <c r="N81" i="10" s="1"/>
  <c r="N82" i="10" s="1"/>
  <c r="N83" i="10" s="1"/>
  <c r="M66" i="10"/>
  <c r="M67" i="10" s="1"/>
  <c r="M68" i="10" s="1"/>
  <c r="M69" i="10" s="1"/>
  <c r="M70" i="10" s="1"/>
  <c r="M71" i="10" s="1"/>
  <c r="M72" i="10" s="1"/>
  <c r="M73" i="10" s="1"/>
  <c r="M74" i="10" s="1"/>
  <c r="M75" i="10" s="1"/>
  <c r="M76" i="10" s="1"/>
  <c r="M77" i="10" s="1"/>
  <c r="M78" i="10" s="1"/>
  <c r="M79" i="10" s="1"/>
  <c r="M80" i="10" s="1"/>
  <c r="M81" i="10" s="1"/>
  <c r="M82" i="10" s="1"/>
  <c r="M83" i="10" s="1"/>
  <c r="L66" i="10"/>
  <c r="L67" i="10" s="1"/>
  <c r="L68" i="10" s="1"/>
  <c r="L69" i="10" s="1"/>
  <c r="L70" i="10" s="1"/>
  <c r="L71" i="10" s="1"/>
  <c r="L72" i="10" s="1"/>
  <c r="L73" i="10" s="1"/>
  <c r="L74" i="10" s="1"/>
  <c r="L75" i="10" s="1"/>
  <c r="L76" i="10" s="1"/>
  <c r="L77" i="10" s="1"/>
  <c r="L78" i="10" s="1"/>
  <c r="L79" i="10" s="1"/>
  <c r="L80" i="10" s="1"/>
  <c r="L81" i="10" s="1"/>
  <c r="L82" i="10" s="1"/>
  <c r="L83" i="10" s="1"/>
  <c r="K66" i="10"/>
  <c r="K67" i="10" s="1"/>
  <c r="K68" i="10" s="1"/>
  <c r="K69" i="10" s="1"/>
  <c r="K70" i="10" s="1"/>
  <c r="K71" i="10" s="1"/>
  <c r="K72" i="10" s="1"/>
  <c r="K73" i="10" s="1"/>
  <c r="K74" i="10" s="1"/>
  <c r="K75" i="10" s="1"/>
  <c r="K76" i="10" s="1"/>
  <c r="K77" i="10" s="1"/>
  <c r="K78" i="10" s="1"/>
  <c r="K79" i="10" s="1"/>
  <c r="K80" i="10" s="1"/>
  <c r="K81" i="10" s="1"/>
  <c r="K82" i="10" s="1"/>
  <c r="K83" i="10" s="1"/>
  <c r="J66" i="10"/>
  <c r="J67" i="10" s="1"/>
  <c r="J68" i="10" s="1"/>
  <c r="J69" i="10" s="1"/>
  <c r="J70" i="10" s="1"/>
  <c r="J71" i="10" s="1"/>
  <c r="J72" i="10" s="1"/>
  <c r="J73" i="10" s="1"/>
  <c r="J74" i="10" s="1"/>
  <c r="J75" i="10" s="1"/>
  <c r="J76" i="10" s="1"/>
  <c r="J77" i="10" s="1"/>
  <c r="J78" i="10" s="1"/>
  <c r="J79" i="10" s="1"/>
  <c r="J80" i="10" s="1"/>
  <c r="J81" i="10" s="1"/>
  <c r="J82" i="10" s="1"/>
  <c r="J83" i="10" s="1"/>
  <c r="I66" i="10"/>
  <c r="I67" i="10" s="1"/>
  <c r="I68" i="10" s="1"/>
  <c r="I69" i="10" s="1"/>
  <c r="I70" i="10" s="1"/>
  <c r="I71" i="10" s="1"/>
  <c r="I72" i="10" s="1"/>
  <c r="I73" i="10" s="1"/>
  <c r="I74" i="10" s="1"/>
  <c r="I75" i="10" s="1"/>
  <c r="I76" i="10" s="1"/>
  <c r="I77" i="10" s="1"/>
  <c r="I78" i="10" s="1"/>
  <c r="I79" i="10" s="1"/>
  <c r="I80" i="10" s="1"/>
  <c r="I81" i="10" s="1"/>
  <c r="I82" i="10" s="1"/>
  <c r="I83" i="10" s="1"/>
  <c r="H66" i="10"/>
  <c r="H67" i="10" s="1"/>
  <c r="H68" i="10" s="1"/>
  <c r="H69" i="10" s="1"/>
  <c r="H70" i="10" s="1"/>
  <c r="H71" i="10" s="1"/>
  <c r="H72" i="10" s="1"/>
  <c r="H73" i="10" s="1"/>
  <c r="H74" i="10" s="1"/>
  <c r="H75" i="10" s="1"/>
  <c r="H76" i="10" s="1"/>
  <c r="H77" i="10" s="1"/>
  <c r="H78" i="10" s="1"/>
  <c r="H79" i="10" s="1"/>
  <c r="H80" i="10" s="1"/>
  <c r="H81" i="10" s="1"/>
  <c r="H82" i="10" s="1"/>
  <c r="H83" i="10" s="1"/>
  <c r="G66" i="10"/>
  <c r="F66" i="10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E66" i="10"/>
  <c r="E67" i="10" s="1"/>
  <c r="E68" i="10" s="1"/>
  <c r="E69" i="10" s="1"/>
  <c r="E70" i="10" s="1"/>
  <c r="E71" i="10" s="1"/>
  <c r="E72" i="10" s="1"/>
  <c r="E73" i="10" s="1"/>
  <c r="E74" i="10" s="1"/>
  <c r="E75" i="10" s="1"/>
  <c r="E76" i="10" s="1"/>
  <c r="E77" i="10" s="1"/>
  <c r="E78" i="10" s="1"/>
  <c r="E79" i="10" s="1"/>
  <c r="E80" i="10" s="1"/>
  <c r="E81" i="10" s="1"/>
  <c r="E82" i="10" s="1"/>
  <c r="E83" i="10" s="1"/>
  <c r="D66" i="10"/>
  <c r="D67" i="10" s="1"/>
  <c r="D68" i="10" s="1"/>
  <c r="D69" i="10" s="1"/>
  <c r="D70" i="10" s="1"/>
  <c r="D71" i="10" s="1"/>
  <c r="D72" i="10" s="1"/>
  <c r="D73" i="10" s="1"/>
  <c r="D74" i="10" s="1"/>
  <c r="D75" i="10" s="1"/>
  <c r="D76" i="10" s="1"/>
  <c r="D77" i="10" s="1"/>
  <c r="D78" i="10" s="1"/>
  <c r="D79" i="10" s="1"/>
  <c r="D80" i="10" s="1"/>
  <c r="D81" i="10" s="1"/>
  <c r="D82" i="10" s="1"/>
  <c r="D83" i="10" s="1"/>
  <c r="C66" i="10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G67" i="10" l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EI41" i="15" l="1"/>
  <c r="DS41" i="15"/>
  <c r="DG41" i="15"/>
  <c r="GK37" i="15"/>
  <c r="FU37" i="15"/>
  <c r="FI37" i="15"/>
  <c r="KO35" i="15"/>
  <c r="JY35" i="15"/>
  <c r="IM35" i="15"/>
  <c r="IM3" i="15" s="1"/>
  <c r="HW35" i="15"/>
  <c r="HK35" i="15"/>
  <c r="KO3" i="15"/>
  <c r="JY3" i="15"/>
  <c r="HW3" i="15"/>
  <c r="HK3" i="15"/>
  <c r="GK3" i="15"/>
  <c r="FU3" i="15"/>
  <c r="FI3" i="15"/>
  <c r="EI3" i="15"/>
  <c r="DS3" i="15"/>
  <c r="U46" i="10" l="1"/>
  <c r="U47" i="10" s="1"/>
  <c r="U48" i="10" s="1"/>
  <c r="U49" i="10" s="1"/>
  <c r="U50" i="10" s="1"/>
  <c r="U51" i="10" s="1"/>
  <c r="U52" i="10" s="1"/>
  <c r="U53" i="10" s="1"/>
  <c r="U54" i="10" s="1"/>
  <c r="U55" i="10" s="1"/>
  <c r="U56" i="10" s="1"/>
  <c r="U57" i="10" s="1"/>
  <c r="U58" i="10" s="1"/>
  <c r="U59" i="10" s="1"/>
  <c r="U60" i="10" s="1"/>
  <c r="U61" i="10" s="1"/>
  <c r="U62" i="10" s="1"/>
  <c r="U63" i="10" s="1"/>
  <c r="T46" i="10"/>
  <c r="T47" i="10" s="1"/>
  <c r="T48" i="10" s="1"/>
  <c r="T49" i="10" s="1"/>
  <c r="T50" i="10" s="1"/>
  <c r="T51" i="10" s="1"/>
  <c r="T52" i="10" s="1"/>
  <c r="T53" i="10" s="1"/>
  <c r="T54" i="10" s="1"/>
  <c r="T55" i="10" s="1"/>
  <c r="T56" i="10" s="1"/>
  <c r="T57" i="10" s="1"/>
  <c r="T58" i="10" s="1"/>
  <c r="T59" i="10" s="1"/>
  <c r="T60" i="10" s="1"/>
  <c r="T61" i="10" s="1"/>
  <c r="T62" i="10" s="1"/>
  <c r="T63" i="10" s="1"/>
  <c r="S46" i="10"/>
  <c r="S47" i="10" s="1"/>
  <c r="S48" i="10" s="1"/>
  <c r="S49" i="10" s="1"/>
  <c r="S50" i="10" s="1"/>
  <c r="S51" i="10" s="1"/>
  <c r="S52" i="10" s="1"/>
  <c r="S53" i="10" s="1"/>
  <c r="S54" i="10" s="1"/>
  <c r="S55" i="10" s="1"/>
  <c r="S56" i="10" s="1"/>
  <c r="S57" i="10" s="1"/>
  <c r="S58" i="10" s="1"/>
  <c r="S59" i="10" s="1"/>
  <c r="S60" i="10" s="1"/>
  <c r="S61" i="10" s="1"/>
  <c r="S62" i="10" s="1"/>
  <c r="S63" i="10" s="1"/>
  <c r="R46" i="10"/>
  <c r="R47" i="10" s="1"/>
  <c r="R48" i="10" s="1"/>
  <c r="R49" i="10" s="1"/>
  <c r="R50" i="10" s="1"/>
  <c r="R51" i="10" s="1"/>
  <c r="R52" i="10" s="1"/>
  <c r="R53" i="10" s="1"/>
  <c r="R54" i="10" s="1"/>
  <c r="R55" i="10" s="1"/>
  <c r="R56" i="10" s="1"/>
  <c r="R57" i="10" s="1"/>
  <c r="R58" i="10" s="1"/>
  <c r="R59" i="10" s="1"/>
  <c r="R60" i="10" s="1"/>
  <c r="R61" i="10" s="1"/>
  <c r="R62" i="10" s="1"/>
  <c r="R63" i="10" s="1"/>
  <c r="Q46" i="10"/>
  <c r="Q47" i="10" s="1"/>
  <c r="Q48" i="10" s="1"/>
  <c r="Q49" i="10" s="1"/>
  <c r="Q50" i="10" s="1"/>
  <c r="Q51" i="10" s="1"/>
  <c r="Q52" i="10" s="1"/>
  <c r="Q53" i="10" s="1"/>
  <c r="Q54" i="10" s="1"/>
  <c r="Q55" i="10" s="1"/>
  <c r="Q56" i="10" s="1"/>
  <c r="Q57" i="10" s="1"/>
  <c r="Q58" i="10" s="1"/>
  <c r="Q59" i="10" s="1"/>
  <c r="Q60" i="10" s="1"/>
  <c r="Q61" i="10" s="1"/>
  <c r="Q62" i="10" s="1"/>
  <c r="Q63" i="10" s="1"/>
  <c r="P46" i="10"/>
  <c r="P47" i="10" s="1"/>
  <c r="P48" i="10" s="1"/>
  <c r="P49" i="10" s="1"/>
  <c r="P50" i="10" s="1"/>
  <c r="P51" i="10" s="1"/>
  <c r="P52" i="10" s="1"/>
  <c r="P53" i="10" s="1"/>
  <c r="P54" i="10" s="1"/>
  <c r="P55" i="10" s="1"/>
  <c r="P56" i="10" s="1"/>
  <c r="P57" i="10" s="1"/>
  <c r="P58" i="10" s="1"/>
  <c r="P59" i="10" s="1"/>
  <c r="P60" i="10" s="1"/>
  <c r="P61" i="10" s="1"/>
  <c r="P62" i="10" s="1"/>
  <c r="P63" i="10" s="1"/>
  <c r="O46" i="10"/>
  <c r="O47" i="10" s="1"/>
  <c r="O48" i="10" s="1"/>
  <c r="O49" i="10" s="1"/>
  <c r="O50" i="10" s="1"/>
  <c r="O51" i="10" s="1"/>
  <c r="O52" i="10" s="1"/>
  <c r="O53" i="10" s="1"/>
  <c r="O54" i="10" s="1"/>
  <c r="O55" i="10" s="1"/>
  <c r="O56" i="10" s="1"/>
  <c r="O57" i="10" s="1"/>
  <c r="O58" i="10" s="1"/>
  <c r="O59" i="10" s="1"/>
  <c r="O60" i="10" s="1"/>
  <c r="O61" i="10" s="1"/>
  <c r="O62" i="10" s="1"/>
  <c r="O63" i="10" s="1"/>
  <c r="N46" i="10"/>
  <c r="N47" i="10" s="1"/>
  <c r="N48" i="10" s="1"/>
  <c r="N49" i="10" s="1"/>
  <c r="N50" i="10" s="1"/>
  <c r="N51" i="10" s="1"/>
  <c r="N52" i="10" s="1"/>
  <c r="N53" i="10" s="1"/>
  <c r="N54" i="10" s="1"/>
  <c r="N55" i="10" s="1"/>
  <c r="N56" i="10" s="1"/>
  <c r="N57" i="10" s="1"/>
  <c r="N58" i="10" s="1"/>
  <c r="N59" i="10" s="1"/>
  <c r="N60" i="10" s="1"/>
  <c r="N61" i="10" s="1"/>
  <c r="N62" i="10" s="1"/>
  <c r="N63" i="10" s="1"/>
  <c r="M46" i="10"/>
  <c r="M47" i="10" s="1"/>
  <c r="M48" i="10" s="1"/>
  <c r="M49" i="10" s="1"/>
  <c r="M50" i="10" s="1"/>
  <c r="M51" i="10" s="1"/>
  <c r="M52" i="10" s="1"/>
  <c r="M53" i="10" s="1"/>
  <c r="M54" i="10" s="1"/>
  <c r="M55" i="10" s="1"/>
  <c r="M56" i="10" s="1"/>
  <c r="M57" i="10" s="1"/>
  <c r="M58" i="10" s="1"/>
  <c r="M59" i="10" s="1"/>
  <c r="M60" i="10" s="1"/>
  <c r="M61" i="10" s="1"/>
  <c r="M62" i="10" s="1"/>
  <c r="M63" i="10" s="1"/>
  <c r="L46" i="10"/>
  <c r="L47" i="10" s="1"/>
  <c r="L48" i="10" s="1"/>
  <c r="L49" i="10" s="1"/>
  <c r="L50" i="10" s="1"/>
  <c r="L51" i="10" s="1"/>
  <c r="L52" i="10" s="1"/>
  <c r="L53" i="10" s="1"/>
  <c r="L54" i="10" s="1"/>
  <c r="L55" i="10" s="1"/>
  <c r="L56" i="10" s="1"/>
  <c r="L57" i="10" s="1"/>
  <c r="L58" i="10" s="1"/>
  <c r="L59" i="10" s="1"/>
  <c r="L60" i="10" s="1"/>
  <c r="L61" i="10" s="1"/>
  <c r="L62" i="10" s="1"/>
  <c r="L63" i="10" s="1"/>
  <c r="J46" i="10"/>
  <c r="J47" i="10" s="1"/>
  <c r="J48" i="10" s="1"/>
  <c r="J49" i="10" s="1"/>
  <c r="J50" i="10" s="1"/>
  <c r="J51" i="10" s="1"/>
  <c r="J52" i="10" s="1"/>
  <c r="J53" i="10" s="1"/>
  <c r="J54" i="10" s="1"/>
  <c r="J55" i="10" s="1"/>
  <c r="J56" i="10" s="1"/>
  <c r="J57" i="10" s="1"/>
  <c r="J58" i="10" s="1"/>
  <c r="J59" i="10" s="1"/>
  <c r="J60" i="10" s="1"/>
  <c r="J61" i="10" s="1"/>
  <c r="J62" i="10" s="1"/>
  <c r="J63" i="10" s="1"/>
  <c r="I46" i="10"/>
  <c r="H46" i="10"/>
  <c r="H47" i="10" s="1"/>
  <c r="H48" i="10" s="1"/>
  <c r="H49" i="10" s="1"/>
  <c r="H50" i="10" s="1"/>
  <c r="H51" i="10" s="1"/>
  <c r="H52" i="10" s="1"/>
  <c r="H53" i="10" s="1"/>
  <c r="H54" i="10" s="1"/>
  <c r="H55" i="10" s="1"/>
  <c r="H56" i="10" s="1"/>
  <c r="H57" i="10" s="1"/>
  <c r="H58" i="10" s="1"/>
  <c r="H59" i="10" s="1"/>
  <c r="H60" i="10" s="1"/>
  <c r="H61" i="10" s="1"/>
  <c r="H62" i="10" s="1"/>
  <c r="H63" i="10" s="1"/>
  <c r="G46" i="10"/>
  <c r="F46" i="10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E46" i="10"/>
  <c r="D46" i="10"/>
  <c r="D47" i="10" s="1"/>
  <c r="D48" i="10" s="1"/>
  <c r="D49" i="10" s="1"/>
  <c r="D50" i="10" s="1"/>
  <c r="D51" i="10" s="1"/>
  <c r="D52" i="10" s="1"/>
  <c r="D53" i="10" s="1"/>
  <c r="D54" i="10" s="1"/>
  <c r="D55" i="10" s="1"/>
  <c r="D56" i="10" s="1"/>
  <c r="D57" i="10" s="1"/>
  <c r="D58" i="10" s="1"/>
  <c r="D59" i="10" s="1"/>
  <c r="D60" i="10" s="1"/>
  <c r="D61" i="10" s="1"/>
  <c r="D62" i="10" s="1"/>
  <c r="D63" i="10" s="1"/>
  <c r="C46" i="10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AF51" i="15"/>
  <c r="AE51" i="15"/>
  <c r="AF50" i="15"/>
  <c r="AE50" i="15"/>
  <c r="AF48" i="15"/>
  <c r="AF47" i="15"/>
  <c r="AF46" i="15"/>
  <c r="AF45" i="15"/>
  <c r="D685" i="11"/>
  <c r="D686" i="11" s="1"/>
  <c r="D687" i="11" s="1"/>
  <c r="D688" i="11" s="1"/>
  <c r="D689" i="11" s="1"/>
  <c r="D690" i="11" s="1"/>
  <c r="D691" i="11" s="1"/>
  <c r="D692" i="11" s="1"/>
  <c r="D693" i="11" s="1"/>
  <c r="D694" i="11" s="1"/>
  <c r="D695" i="11" s="1"/>
  <c r="D696" i="11" s="1"/>
  <c r="D697" i="11" s="1"/>
  <c r="D698" i="11" s="1"/>
  <c r="D699" i="11" s="1"/>
  <c r="D700" i="11" s="1"/>
  <c r="D701" i="11" s="1"/>
  <c r="D702" i="11" s="1"/>
  <c r="D703" i="11" s="1"/>
  <c r="D704" i="11" s="1"/>
  <c r="D705" i="11" s="1"/>
  <c r="D706" i="11" s="1"/>
  <c r="D707" i="11" s="1"/>
  <c r="L641" i="11"/>
  <c r="L642" i="11" s="1"/>
  <c r="L643" i="11" s="1"/>
  <c r="L644" i="11" s="1"/>
  <c r="L645" i="11" s="1"/>
  <c r="L646" i="11" s="1"/>
  <c r="L647" i="11" s="1"/>
  <c r="L648" i="11" s="1"/>
  <c r="L649" i="11" s="1"/>
  <c r="L650" i="11" s="1"/>
  <c r="L651" i="11" s="1"/>
  <c r="L652" i="11" s="1"/>
  <c r="L653" i="11" s="1"/>
  <c r="L654" i="11" s="1"/>
  <c r="L655" i="11" s="1"/>
  <c r="L656" i="11" s="1"/>
  <c r="L657" i="11" s="1"/>
  <c r="L658" i="11" s="1"/>
  <c r="L659" i="11" s="1"/>
  <c r="L660" i="11" s="1"/>
  <c r="L661" i="11" s="1"/>
  <c r="L662" i="11" s="1"/>
  <c r="L663" i="11" s="1"/>
  <c r="L664" i="11" s="1"/>
  <c r="L665" i="11" s="1"/>
  <c r="L666" i="11" s="1"/>
  <c r="L667" i="11" s="1"/>
  <c r="E47" i="10" l="1"/>
  <c r="E48" i="10" s="1"/>
  <c r="E49" i="10" s="1"/>
  <c r="I47" i="10"/>
  <c r="I48" i="10" s="1"/>
  <c r="I49" i="10" s="1"/>
  <c r="I50" i="10" s="1"/>
  <c r="I51" i="10" s="1"/>
  <c r="I52" i="10" s="1"/>
  <c r="I53" i="10" s="1"/>
  <c r="I54" i="10" s="1"/>
  <c r="I55" i="10" s="1"/>
  <c r="I56" i="10" s="1"/>
  <c r="I57" i="10" s="1"/>
  <c r="I58" i="10" s="1"/>
  <c r="I59" i="10" s="1"/>
  <c r="I60" i="10" s="1"/>
  <c r="I61" i="10" s="1"/>
  <c r="I62" i="10" s="1"/>
  <c r="I63" i="10" s="1"/>
  <c r="G47" i="10"/>
  <c r="K47" i="10"/>
  <c r="K48" i="10" s="1"/>
  <c r="G48" i="10" l="1"/>
  <c r="E50" i="10"/>
  <c r="K49" i="10"/>
  <c r="E51" i="10" l="1"/>
  <c r="E52" i="10" s="1"/>
  <c r="E53" i="10" s="1"/>
  <c r="E54" i="10" s="1"/>
  <c r="E55" i="10" s="1"/>
  <c r="E56" i="10" s="1"/>
  <c r="E57" i="10" s="1"/>
  <c r="E58" i="10" s="1"/>
  <c r="E59" i="10" s="1"/>
  <c r="E60" i="10" s="1"/>
  <c r="E61" i="10" s="1"/>
  <c r="E62" i="10" s="1"/>
  <c r="E63" i="10" s="1"/>
  <c r="G49" i="10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K50" i="10"/>
  <c r="K51" i="10" s="1"/>
  <c r="K52" i="10" s="1"/>
  <c r="K53" i="10" s="1"/>
  <c r="K54" i="10" s="1"/>
  <c r="K55" i="10" s="1"/>
  <c r="K56" i="10" s="1"/>
  <c r="K57" i="10" s="1"/>
  <c r="K58" i="10" s="1"/>
  <c r="K59" i="10" s="1"/>
  <c r="K60" i="10" s="1"/>
  <c r="K61" i="10" s="1"/>
  <c r="K62" i="10" s="1"/>
  <c r="K63" i="10" s="1"/>
  <c r="AN27" i="15" l="1"/>
  <c r="Y51" i="15" l="1"/>
  <c r="Y50" i="15"/>
  <c r="Y48" i="15"/>
  <c r="Y47" i="15"/>
  <c r="Y46" i="15"/>
  <c r="Y45" i="15"/>
  <c r="K655" i="11"/>
  <c r="K654" i="11"/>
  <c r="K653" i="11"/>
  <c r="K652" i="11"/>
  <c r="K618" i="11"/>
  <c r="K617" i="11"/>
  <c r="K616" i="11"/>
  <c r="AF40" i="15"/>
  <c r="AN37" i="15" l="1"/>
  <c r="AO11" i="15"/>
  <c r="AK23" i="15" s="1"/>
  <c r="L683" i="11"/>
  <c r="L684" i="11" s="1"/>
  <c r="L685" i="11" s="1"/>
  <c r="L686" i="11" s="1"/>
  <c r="L687" i="11" s="1"/>
  <c r="L688" i="11" s="1"/>
  <c r="L689" i="11" s="1"/>
  <c r="L690" i="11" s="1"/>
  <c r="L691" i="11" s="1"/>
  <c r="L692" i="11" s="1"/>
  <c r="L693" i="11" s="1"/>
  <c r="D600" i="11"/>
  <c r="D602" i="11"/>
  <c r="D604" i="11"/>
  <c r="I605" i="11"/>
  <c r="I609" i="11"/>
  <c r="D601" i="11"/>
  <c r="D603" i="11" s="1"/>
  <c r="L752" i="11"/>
  <c r="L753" i="11"/>
  <c r="L754" i="11" s="1"/>
  <c r="L755" i="11" s="1"/>
  <c r="L756" i="11" s="1"/>
  <c r="L757" i="11" s="1"/>
  <c r="L758" i="11" s="1"/>
  <c r="L759" i="11" s="1"/>
  <c r="L760" i="11" s="1"/>
  <c r="L761" i="11" s="1"/>
  <c r="L762" i="11" s="1"/>
  <c r="L763" i="11" s="1"/>
  <c r="L764" i="11" s="1"/>
  <c r="L765" i="11" s="1"/>
  <c r="L766" i="11" s="1"/>
  <c r="L767" i="11" s="1"/>
  <c r="L768" i="11" s="1"/>
  <c r="L769" i="11" s="1"/>
  <c r="L770" i="11" s="1"/>
  <c r="L771" i="11" s="1"/>
  <c r="L772" i="11" s="1"/>
  <c r="L773" i="11" s="1"/>
  <c r="L774" i="11" s="1"/>
  <c r="L775" i="11" s="1"/>
  <c r="L776" i="11" s="1"/>
  <c r="L777" i="11" s="1"/>
  <c r="L778" i="11" s="1"/>
  <c r="L529" i="11"/>
  <c r="L530" i="11"/>
  <c r="L531" i="11"/>
  <c r="L532" i="11"/>
  <c r="L533" i="11"/>
  <c r="C526" i="11"/>
  <c r="L534" i="11"/>
  <c r="C527" i="11"/>
  <c r="L535" i="11"/>
  <c r="C528" i="11"/>
  <c r="L536" i="11"/>
  <c r="C529" i="11"/>
  <c r="L537" i="11" s="1"/>
  <c r="L538" i="11" s="1"/>
  <c r="L539" i="11" s="1"/>
  <c r="L540" i="11" s="1"/>
  <c r="L541" i="11" s="1"/>
  <c r="L542" i="11" s="1"/>
  <c r="L543" i="11" s="1"/>
  <c r="L544" i="11" s="1"/>
  <c r="L545" i="11" s="1"/>
  <c r="L546" i="11" s="1"/>
  <c r="L547" i="11" s="1"/>
  <c r="L548" i="11" s="1"/>
  <c r="L549" i="11" s="1"/>
  <c r="L550" i="11" s="1"/>
  <c r="L551" i="11" s="1"/>
  <c r="L552" i="11" s="1"/>
  <c r="L553" i="11" s="1"/>
  <c r="L554" i="11" s="1"/>
  <c r="L555" i="11" s="1"/>
  <c r="L556" i="11" s="1"/>
  <c r="C530" i="11"/>
  <c r="C531" i="11"/>
  <c r="C532" i="11"/>
  <c r="C533" i="11"/>
  <c r="L492" i="11"/>
  <c r="L493" i="11"/>
  <c r="L494" i="11" s="1"/>
  <c r="L495" i="11" s="1"/>
  <c r="L496" i="11" s="1"/>
  <c r="L497" i="11" s="1"/>
  <c r="L498" i="11" s="1"/>
  <c r="L499" i="11" s="1"/>
  <c r="L500" i="11" s="1"/>
  <c r="L501" i="11" s="1"/>
  <c r="L502" i="11" s="1"/>
  <c r="L503" i="11" s="1"/>
  <c r="L504" i="11" s="1"/>
  <c r="L505" i="11" s="1"/>
  <c r="L506" i="11" s="1"/>
  <c r="L507" i="11" s="1"/>
  <c r="L508" i="11" s="1"/>
  <c r="L509" i="11" s="1"/>
  <c r="L510" i="11" s="1"/>
  <c r="L511" i="11" s="1"/>
  <c r="L512" i="11" s="1"/>
  <c r="L513" i="11" s="1"/>
  <c r="L514" i="11" s="1"/>
  <c r="L515" i="11" s="1"/>
  <c r="L516" i="11" s="1"/>
  <c r="L517" i="11" s="1"/>
  <c r="L518" i="11" s="1"/>
  <c r="L519" i="11" s="1"/>
  <c r="C489" i="11"/>
  <c r="C490" i="11"/>
  <c r="C491" i="11"/>
  <c r="C492" i="11"/>
  <c r="C493" i="11"/>
  <c r="C494" i="11"/>
  <c r="C495" i="11"/>
  <c r="C496" i="11"/>
  <c r="G607" i="11"/>
  <c r="K642" i="11"/>
  <c r="B602" i="11"/>
  <c r="B605" i="11"/>
  <c r="K605" i="11" s="1"/>
  <c r="G56" i="15"/>
  <c r="AB51" i="15"/>
  <c r="W51" i="15"/>
  <c r="AB50" i="15"/>
  <c r="W50" i="15"/>
  <c r="G50" i="15"/>
  <c r="D50" i="15"/>
  <c r="F643" i="11"/>
  <c r="W48" i="15"/>
  <c r="AB47" i="15"/>
  <c r="W47" i="15"/>
  <c r="I47" i="15"/>
  <c r="AB46" i="15"/>
  <c r="W46" i="15"/>
  <c r="F681" i="11"/>
  <c r="W45" i="15"/>
  <c r="H45" i="15"/>
  <c r="D606" i="11"/>
  <c r="F606" i="11"/>
  <c r="C45" i="15"/>
  <c r="I44" i="15"/>
  <c r="U39" i="15"/>
  <c r="U37" i="15"/>
  <c r="AB36" i="15" s="1"/>
  <c r="U36" i="15"/>
  <c r="L36" i="15"/>
  <c r="L34" i="15"/>
  <c r="AC32" i="15"/>
  <c r="W32" i="15"/>
  <c r="L32" i="15"/>
  <c r="AC30" i="15"/>
  <c r="W30" i="15"/>
  <c r="L30" i="15"/>
  <c r="AC28" i="15"/>
  <c r="W28" i="15"/>
  <c r="L28" i="15"/>
  <c r="AC26" i="15"/>
  <c r="W26" i="15"/>
  <c r="L26" i="15"/>
  <c r="V21" i="15"/>
  <c r="P21" i="15"/>
  <c r="J21" i="15"/>
  <c r="U19" i="15"/>
  <c r="O19" i="15"/>
  <c r="J19" i="15"/>
  <c r="D58" i="15" s="1"/>
  <c r="AA17" i="15"/>
  <c r="AN32" i="15" s="1"/>
  <c r="Q17" i="15"/>
  <c r="I17" i="15"/>
  <c r="V16" i="15"/>
  <c r="U16" i="15"/>
  <c r="Q16" i="15"/>
  <c r="BJ5" i="15" s="1"/>
  <c r="P16" i="15"/>
  <c r="BE5" i="15" s="1"/>
  <c r="O16" i="15"/>
  <c r="AZ5" i="15" s="1"/>
  <c r="N16" i="15"/>
  <c r="AU5" i="15" s="1"/>
  <c r="V15" i="15"/>
  <c r="U15" i="15"/>
  <c r="I15" i="15"/>
  <c r="X13" i="15"/>
  <c r="S13" i="15"/>
  <c r="N13" i="15"/>
  <c r="I13" i="15"/>
  <c r="CG9" i="15"/>
  <c r="BQ9" i="15"/>
  <c r="BE9" i="15"/>
  <c r="CI7" i="15"/>
  <c r="CD7" i="15"/>
  <c r="BT10" i="15"/>
  <c r="BD6" i="15"/>
  <c r="BY5" i="15"/>
  <c r="BT5" i="15"/>
  <c r="BO5" i="15"/>
  <c r="Z5" i="15"/>
  <c r="D12" i="15" s="1"/>
  <c r="AC11" i="15" s="1"/>
  <c r="AZ4" i="15"/>
  <c r="F532" i="11"/>
  <c r="K494" i="11"/>
  <c r="K531" i="11"/>
  <c r="M769" i="11"/>
  <c r="M770" i="11" s="1"/>
  <c r="M771" i="11" s="1"/>
  <c r="M772" i="11" s="1"/>
  <c r="M773" i="11" s="1"/>
  <c r="M774" i="11" s="1"/>
  <c r="M775" i="11" s="1"/>
  <c r="M776" i="11" s="1"/>
  <c r="M777" i="11" s="1"/>
  <c r="L747" i="11"/>
  <c r="L748" i="11"/>
  <c r="L749" i="11"/>
  <c r="L750" i="11"/>
  <c r="L751" i="11"/>
  <c r="L746" i="11"/>
  <c r="J723" i="11"/>
  <c r="J722" i="11"/>
  <c r="J721" i="11"/>
  <c r="J720" i="11"/>
  <c r="J719" i="11"/>
  <c r="J718" i="11"/>
  <c r="J717" i="11"/>
  <c r="J716" i="11"/>
  <c r="J715" i="11"/>
  <c r="J714" i="11"/>
  <c r="J713" i="11"/>
  <c r="J712" i="11"/>
  <c r="J711" i="11"/>
  <c r="J710" i="11"/>
  <c r="J709" i="11"/>
  <c r="H744" i="11"/>
  <c r="H743" i="11"/>
  <c r="H742" i="11"/>
  <c r="H741" i="11"/>
  <c r="H740" i="11"/>
  <c r="H739" i="11"/>
  <c r="H738" i="11"/>
  <c r="H737" i="11"/>
  <c r="H736" i="11"/>
  <c r="H735" i="11"/>
  <c r="H734" i="11"/>
  <c r="H733" i="11"/>
  <c r="H732" i="11"/>
  <c r="H731" i="11"/>
  <c r="H730" i="11"/>
  <c r="H729" i="11"/>
  <c r="H728" i="11"/>
  <c r="H727" i="11"/>
  <c r="H726" i="11"/>
  <c r="H725" i="11"/>
  <c r="H724" i="11"/>
  <c r="H723" i="11"/>
  <c r="H722" i="11"/>
  <c r="H721" i="11"/>
  <c r="H720" i="11"/>
  <c r="H719" i="11"/>
  <c r="H718" i="11"/>
  <c r="H717" i="11"/>
  <c r="H716" i="11"/>
  <c r="H715" i="11"/>
  <c r="H714" i="11"/>
  <c r="H713" i="11"/>
  <c r="H712" i="11"/>
  <c r="H711" i="11"/>
  <c r="H710" i="11"/>
  <c r="H709" i="11"/>
  <c r="E744" i="11"/>
  <c r="E743" i="11"/>
  <c r="E742" i="11"/>
  <c r="E741" i="11"/>
  <c r="E740" i="11"/>
  <c r="E739" i="11"/>
  <c r="E738" i="11"/>
  <c r="E737" i="11"/>
  <c r="E736" i="11"/>
  <c r="E735" i="11"/>
  <c r="E734" i="11"/>
  <c r="E733" i="11"/>
  <c r="E732" i="11"/>
  <c r="E731" i="11"/>
  <c r="E730" i="11"/>
  <c r="E729" i="11"/>
  <c r="E728" i="11"/>
  <c r="E727" i="11"/>
  <c r="E726" i="11"/>
  <c r="E725" i="11"/>
  <c r="E724" i="11"/>
  <c r="E723" i="11"/>
  <c r="E722" i="11"/>
  <c r="E721" i="11"/>
  <c r="E720" i="11"/>
  <c r="E719" i="11"/>
  <c r="E718" i="11"/>
  <c r="E717" i="11"/>
  <c r="E716" i="11"/>
  <c r="E715" i="11"/>
  <c r="E714" i="11"/>
  <c r="E713" i="11"/>
  <c r="E712" i="11"/>
  <c r="E711" i="11"/>
  <c r="E710" i="11"/>
  <c r="E709" i="11"/>
  <c r="L682" i="11"/>
  <c r="L681" i="11"/>
  <c r="L680" i="11"/>
  <c r="L679" i="11"/>
  <c r="L678" i="11"/>
  <c r="L677" i="11"/>
  <c r="L676" i="11"/>
  <c r="L675" i="11"/>
  <c r="L674" i="11"/>
  <c r="L673" i="11"/>
  <c r="L672" i="11"/>
  <c r="L630" i="11"/>
  <c r="L629" i="11"/>
  <c r="L628" i="11"/>
  <c r="L627" i="11"/>
  <c r="L626" i="11"/>
  <c r="L625" i="11"/>
  <c r="D608" i="11"/>
  <c r="D610" i="11"/>
  <c r="D612" i="11"/>
  <c r="D614" i="11"/>
  <c r="L624" i="11"/>
  <c r="I613" i="11"/>
  <c r="I617" i="11" s="1"/>
  <c r="I604" i="11"/>
  <c r="I608" i="11" s="1"/>
  <c r="I603" i="11"/>
  <c r="I607" i="11"/>
  <c r="L613" i="11" s="1"/>
  <c r="I611" i="11"/>
  <c r="I615" i="11"/>
  <c r="I602" i="11"/>
  <c r="I606" i="11" s="1"/>
  <c r="L611" i="11"/>
  <c r="L609" i="11"/>
  <c r="L608" i="11"/>
  <c r="L607" i="11"/>
  <c r="L606" i="11"/>
  <c r="L605" i="11"/>
  <c r="L604" i="11"/>
  <c r="L566" i="11"/>
  <c r="L567" i="11" s="1"/>
  <c r="L568" i="11" s="1"/>
  <c r="L569" i="11" s="1"/>
  <c r="L570" i="11" s="1"/>
  <c r="L571" i="11" s="1"/>
  <c r="L572" i="11" s="1"/>
  <c r="L573" i="11" s="1"/>
  <c r="L574" i="11" s="1"/>
  <c r="L575" i="11" s="1"/>
  <c r="L576" i="11" s="1"/>
  <c r="L577" i="11" s="1"/>
  <c r="L578" i="11" s="1"/>
  <c r="L579" i="11" s="1"/>
  <c r="L580" i="11" s="1"/>
  <c r="L581" i="11" s="1"/>
  <c r="L582" i="11" s="1"/>
  <c r="L583" i="11" s="1"/>
  <c r="L584" i="11" s="1"/>
  <c r="L585" i="11" s="1"/>
  <c r="L586" i="11" s="1"/>
  <c r="L587" i="11" s="1"/>
  <c r="L588" i="11" s="1"/>
  <c r="L589" i="11" s="1"/>
  <c r="L590" i="11" s="1"/>
  <c r="L591" i="11" s="1"/>
  <c r="L592" i="11" s="1"/>
  <c r="L593" i="11" s="1"/>
  <c r="C563" i="11"/>
  <c r="C564" i="11"/>
  <c r="C565" i="11"/>
  <c r="C566" i="11"/>
  <c r="C567" i="11"/>
  <c r="C568" i="11"/>
  <c r="C569" i="11"/>
  <c r="C570" i="11"/>
  <c r="C571" i="11"/>
  <c r="C572" i="11"/>
  <c r="C573" i="11"/>
  <c r="C574" i="11"/>
  <c r="C575" i="11"/>
  <c r="C576" i="11"/>
  <c r="C577" i="11"/>
  <c r="C578" i="11"/>
  <c r="C579" i="11"/>
  <c r="C580" i="11"/>
  <c r="C581" i="11"/>
  <c r="C582" i="11"/>
  <c r="C583" i="11"/>
  <c r="L565" i="11"/>
  <c r="L564" i="11"/>
  <c r="L563" i="11"/>
  <c r="L562" i="11"/>
  <c r="L561" i="11"/>
  <c r="C534" i="11"/>
  <c r="C535" i="11"/>
  <c r="C536" i="11"/>
  <c r="C537" i="11"/>
  <c r="C538" i="11"/>
  <c r="C539" i="11"/>
  <c r="C540" i="11"/>
  <c r="C541" i="11"/>
  <c r="C542" i="11"/>
  <c r="C543" i="11"/>
  <c r="C544" i="11"/>
  <c r="C545" i="11"/>
  <c r="C546" i="11"/>
  <c r="L528" i="11"/>
  <c r="L527" i="11"/>
  <c r="L526" i="11"/>
  <c r="L525" i="11"/>
  <c r="L524" i="11"/>
  <c r="C497" i="11"/>
  <c r="C498" i="11"/>
  <c r="C499" i="11"/>
  <c r="C500" i="11"/>
  <c r="C501" i="11"/>
  <c r="C502" i="11"/>
  <c r="C503" i="11"/>
  <c r="C504" i="11"/>
  <c r="C505" i="11"/>
  <c r="C506" i="11"/>
  <c r="C507" i="11"/>
  <c r="C508" i="11"/>
  <c r="C509" i="11"/>
  <c r="L491" i="11"/>
  <c r="L490" i="11"/>
  <c r="L489" i="11"/>
  <c r="L488" i="11"/>
  <c r="L487" i="11"/>
  <c r="L455" i="11"/>
  <c r="L456" i="11"/>
  <c r="L457" i="11" s="1"/>
  <c r="L458" i="11" s="1"/>
  <c r="L459" i="11" s="1"/>
  <c r="L460" i="11" s="1"/>
  <c r="L461" i="11" s="1"/>
  <c r="L462" i="11" s="1"/>
  <c r="L463" i="11" s="1"/>
  <c r="L464" i="11" s="1"/>
  <c r="L465" i="11" s="1"/>
  <c r="L466" i="11" s="1"/>
  <c r="L467" i="11" s="1"/>
  <c r="L468" i="11" s="1"/>
  <c r="L469" i="11" s="1"/>
  <c r="L470" i="11" s="1"/>
  <c r="L471" i="11" s="1"/>
  <c r="L472" i="11" s="1"/>
  <c r="L473" i="11" s="1"/>
  <c r="L474" i="11" s="1"/>
  <c r="L475" i="11" s="1"/>
  <c r="L476" i="11" s="1"/>
  <c r="L477" i="11" s="1"/>
  <c r="L478" i="11" s="1"/>
  <c r="L479" i="11" s="1"/>
  <c r="L480" i="11" s="1"/>
  <c r="L481" i="11" s="1"/>
  <c r="L482" i="11" s="1"/>
  <c r="C452" i="11"/>
  <c r="C453" i="11"/>
  <c r="C454" i="11"/>
  <c r="C455" i="11"/>
  <c r="C456" i="11"/>
  <c r="C457" i="11"/>
  <c r="C458" i="11"/>
  <c r="C459" i="11"/>
  <c r="C460" i="11"/>
  <c r="C461" i="11"/>
  <c r="C462" i="11"/>
  <c r="C463" i="11"/>
  <c r="C464" i="11"/>
  <c r="C465" i="11"/>
  <c r="C466" i="11"/>
  <c r="C467" i="11"/>
  <c r="C468" i="11"/>
  <c r="C469" i="11"/>
  <c r="C470" i="11"/>
  <c r="C471" i="11"/>
  <c r="C472" i="11"/>
  <c r="L454" i="11"/>
  <c r="L453" i="11"/>
  <c r="L452" i="11"/>
  <c r="L451" i="11"/>
  <c r="L450" i="11"/>
  <c r="L418" i="11"/>
  <c r="L419" i="11" s="1"/>
  <c r="L420" i="11" s="1"/>
  <c r="L421" i="11" s="1"/>
  <c r="L422" i="11" s="1"/>
  <c r="L423" i="11" s="1"/>
  <c r="L424" i="11" s="1"/>
  <c r="L425" i="11" s="1"/>
  <c r="L426" i="11" s="1"/>
  <c r="L427" i="11" s="1"/>
  <c r="L428" i="11" s="1"/>
  <c r="L429" i="11" s="1"/>
  <c r="L430" i="11" s="1"/>
  <c r="L431" i="11" s="1"/>
  <c r="L432" i="11" s="1"/>
  <c r="L433" i="11" s="1"/>
  <c r="L434" i="11" s="1"/>
  <c r="L435" i="11" s="1"/>
  <c r="L436" i="11" s="1"/>
  <c r="L437" i="11" s="1"/>
  <c r="L438" i="11" s="1"/>
  <c r="L439" i="11" s="1"/>
  <c r="L440" i="11" s="1"/>
  <c r="L441" i="11" s="1"/>
  <c r="L442" i="11" s="1"/>
  <c r="L443" i="11" s="1"/>
  <c r="L444" i="11" s="1"/>
  <c r="L445" i="11" s="1"/>
  <c r="C415" i="11"/>
  <c r="C416" i="11"/>
  <c r="C417" i="11"/>
  <c r="C418" i="11"/>
  <c r="C419" i="11"/>
  <c r="C420" i="11"/>
  <c r="C421" i="11"/>
  <c r="C422" i="11"/>
  <c r="C423" i="11"/>
  <c r="C424" i="11"/>
  <c r="C425" i="11"/>
  <c r="C426" i="11"/>
  <c r="C427" i="11"/>
  <c r="C428" i="11"/>
  <c r="C429" i="11"/>
  <c r="C430" i="11"/>
  <c r="C431" i="11"/>
  <c r="C432" i="11"/>
  <c r="C433" i="11"/>
  <c r="C434" i="11"/>
  <c r="C435" i="11"/>
  <c r="L414" i="11"/>
  <c r="L415" i="11"/>
  <c r="L416" i="11"/>
  <c r="L417" i="11"/>
  <c r="L640" i="11"/>
  <c r="L639" i="11"/>
  <c r="L638" i="11"/>
  <c r="L637" i="11"/>
  <c r="L636" i="11"/>
  <c r="L635" i="11"/>
  <c r="K651" i="11"/>
  <c r="K650" i="11"/>
  <c r="K649" i="11"/>
  <c r="K648" i="11"/>
  <c r="K647" i="11"/>
  <c r="K646" i="11"/>
  <c r="K645" i="11"/>
  <c r="K644" i="11"/>
  <c r="K643" i="11"/>
  <c r="K641" i="11"/>
  <c r="K640" i="11"/>
  <c r="K639" i="11"/>
  <c r="K638" i="11"/>
  <c r="K637" i="11"/>
  <c r="K636" i="11"/>
  <c r="K635" i="11"/>
  <c r="J674" i="11"/>
  <c r="K674" i="11" s="1"/>
  <c r="J673" i="11"/>
  <c r="K673" i="11"/>
  <c r="J672" i="11"/>
  <c r="K672" i="11"/>
  <c r="E707" i="11"/>
  <c r="E706" i="11"/>
  <c r="E705" i="11"/>
  <c r="E704" i="11"/>
  <c r="E703" i="11"/>
  <c r="E702" i="11"/>
  <c r="E701" i="11"/>
  <c r="E700" i="11"/>
  <c r="E699" i="11"/>
  <c r="E698" i="11"/>
  <c r="E697" i="11"/>
  <c r="E696" i="11"/>
  <c r="E695" i="11"/>
  <c r="E694" i="11"/>
  <c r="E693" i="11"/>
  <c r="E692" i="11"/>
  <c r="E691" i="11"/>
  <c r="E690" i="11"/>
  <c r="E689" i="11"/>
  <c r="E688" i="11"/>
  <c r="E687" i="11"/>
  <c r="E686" i="11"/>
  <c r="E685" i="11"/>
  <c r="E684" i="11"/>
  <c r="E683" i="11"/>
  <c r="E682" i="11"/>
  <c r="E681" i="11"/>
  <c r="E680" i="11"/>
  <c r="E679" i="11"/>
  <c r="E678" i="11"/>
  <c r="E677" i="11"/>
  <c r="E676" i="11"/>
  <c r="E675" i="11"/>
  <c r="E674" i="11"/>
  <c r="E673" i="11"/>
  <c r="E672" i="11"/>
  <c r="E670" i="11"/>
  <c r="E669" i="11"/>
  <c r="E668" i="11"/>
  <c r="E667" i="11"/>
  <c r="E666" i="11"/>
  <c r="E665" i="11"/>
  <c r="E664" i="11"/>
  <c r="E663" i="11"/>
  <c r="E662" i="11"/>
  <c r="E661" i="11"/>
  <c r="E660" i="11"/>
  <c r="E659" i="11"/>
  <c r="E658" i="11"/>
  <c r="E657" i="11"/>
  <c r="E656" i="11"/>
  <c r="E655" i="11"/>
  <c r="E654" i="11"/>
  <c r="E653" i="11"/>
  <c r="E652" i="11"/>
  <c r="E651" i="11"/>
  <c r="E650" i="11"/>
  <c r="E649" i="11"/>
  <c r="E648" i="11"/>
  <c r="E647" i="11"/>
  <c r="E646" i="11"/>
  <c r="E645" i="11"/>
  <c r="E644" i="11"/>
  <c r="E643" i="11"/>
  <c r="E642" i="11"/>
  <c r="E641" i="11"/>
  <c r="E640" i="11"/>
  <c r="E639" i="11"/>
  <c r="E638" i="11"/>
  <c r="E637" i="11"/>
  <c r="E636" i="11"/>
  <c r="E635" i="11"/>
  <c r="F707" i="11"/>
  <c r="F706" i="11"/>
  <c r="F705" i="11"/>
  <c r="F704" i="11"/>
  <c r="F703" i="11"/>
  <c r="F702" i="11"/>
  <c r="F701" i="11"/>
  <c r="F700" i="11"/>
  <c r="F699" i="11"/>
  <c r="F698" i="11"/>
  <c r="F697" i="11"/>
  <c r="F696" i="11"/>
  <c r="F695" i="11"/>
  <c r="F694" i="11"/>
  <c r="F693" i="11"/>
  <c r="F692" i="11"/>
  <c r="F691" i="11"/>
  <c r="F690" i="11"/>
  <c r="F689" i="11"/>
  <c r="F688" i="11"/>
  <c r="F687" i="11"/>
  <c r="F686" i="11"/>
  <c r="F685" i="11"/>
  <c r="F684" i="11"/>
  <c r="F683" i="11"/>
  <c r="F682" i="11"/>
  <c r="F680" i="11"/>
  <c r="F679" i="11"/>
  <c r="F678" i="11"/>
  <c r="F677" i="11"/>
  <c r="F676" i="11"/>
  <c r="F675" i="11"/>
  <c r="F674" i="11"/>
  <c r="F673" i="11"/>
  <c r="F672" i="11"/>
  <c r="F670" i="11"/>
  <c r="F669" i="11"/>
  <c r="F668" i="11"/>
  <c r="F667" i="11"/>
  <c r="F666" i="11"/>
  <c r="F665" i="11"/>
  <c r="F664" i="11"/>
  <c r="F663" i="11"/>
  <c r="F662" i="11"/>
  <c r="F661" i="11"/>
  <c r="F660" i="11"/>
  <c r="F659" i="11"/>
  <c r="F658" i="11"/>
  <c r="F657" i="11"/>
  <c r="F656" i="11"/>
  <c r="F655" i="11"/>
  <c r="F654" i="11"/>
  <c r="F653" i="11"/>
  <c r="F652" i="11"/>
  <c r="F651" i="11"/>
  <c r="F650" i="11"/>
  <c r="F649" i="11"/>
  <c r="F648" i="11"/>
  <c r="F647" i="11"/>
  <c r="F646" i="11"/>
  <c r="F645" i="11"/>
  <c r="F644" i="11"/>
  <c r="F642" i="11"/>
  <c r="F641" i="11"/>
  <c r="F640" i="11"/>
  <c r="F639" i="11"/>
  <c r="F638" i="11"/>
  <c r="F637" i="11"/>
  <c r="F636" i="11"/>
  <c r="F635" i="11"/>
  <c r="J686" i="11"/>
  <c r="J685" i="11"/>
  <c r="J684" i="11"/>
  <c r="J683" i="11"/>
  <c r="J682" i="11"/>
  <c r="J681" i="11"/>
  <c r="J680" i="11"/>
  <c r="J679" i="11"/>
  <c r="J678" i="11"/>
  <c r="J677" i="11"/>
  <c r="J676" i="11"/>
  <c r="J675" i="11"/>
  <c r="H707" i="11"/>
  <c r="H706" i="11"/>
  <c r="H705" i="11"/>
  <c r="H704" i="11"/>
  <c r="H703" i="11"/>
  <c r="H702" i="11"/>
  <c r="H701" i="11"/>
  <c r="H700" i="11"/>
  <c r="H699" i="11"/>
  <c r="H698" i="11"/>
  <c r="H697" i="11"/>
  <c r="H696" i="11"/>
  <c r="H695" i="11"/>
  <c r="H694" i="11"/>
  <c r="H693" i="11"/>
  <c r="H692" i="11"/>
  <c r="H691" i="11"/>
  <c r="H690" i="11"/>
  <c r="H689" i="11"/>
  <c r="H688" i="11"/>
  <c r="H687" i="11"/>
  <c r="H686" i="11"/>
  <c r="H685" i="11"/>
  <c r="H684" i="11"/>
  <c r="H683" i="11"/>
  <c r="H682" i="11"/>
  <c r="H681" i="11"/>
  <c r="H680" i="11"/>
  <c r="H679" i="11"/>
  <c r="H678" i="11"/>
  <c r="H677" i="11"/>
  <c r="H676" i="11"/>
  <c r="H675" i="11"/>
  <c r="H674" i="11"/>
  <c r="H673" i="11"/>
  <c r="H672" i="11"/>
  <c r="J649" i="11"/>
  <c r="J648" i="11"/>
  <c r="J647" i="11"/>
  <c r="J646" i="11"/>
  <c r="J645" i="11"/>
  <c r="J644" i="11"/>
  <c r="J643" i="11"/>
  <c r="J642" i="11"/>
  <c r="J641" i="11"/>
  <c r="J640" i="11"/>
  <c r="J639" i="11"/>
  <c r="J638" i="11"/>
  <c r="J637" i="11"/>
  <c r="J636" i="11"/>
  <c r="J635" i="11"/>
  <c r="H670" i="11"/>
  <c r="H669" i="11"/>
  <c r="H668" i="11"/>
  <c r="H667" i="11"/>
  <c r="H666" i="11"/>
  <c r="H665" i="11"/>
  <c r="H664" i="11"/>
  <c r="H663" i="11"/>
  <c r="H662" i="11"/>
  <c r="H661" i="11"/>
  <c r="H660" i="11"/>
  <c r="H659" i="11"/>
  <c r="H658" i="11"/>
  <c r="H657" i="11"/>
  <c r="H656" i="11"/>
  <c r="H655" i="11"/>
  <c r="H654" i="11"/>
  <c r="H653" i="11"/>
  <c r="H652" i="11"/>
  <c r="H651" i="11"/>
  <c r="H650" i="11"/>
  <c r="H649" i="11"/>
  <c r="H648" i="11"/>
  <c r="H647" i="11"/>
  <c r="H646" i="11"/>
  <c r="H645" i="11"/>
  <c r="H644" i="11"/>
  <c r="H643" i="11"/>
  <c r="H642" i="11"/>
  <c r="H641" i="11"/>
  <c r="H640" i="11"/>
  <c r="H639" i="11"/>
  <c r="H638" i="11"/>
  <c r="H637" i="11"/>
  <c r="H636" i="11"/>
  <c r="H635" i="11"/>
  <c r="C694" i="11"/>
  <c r="C693" i="11"/>
  <c r="C692" i="11"/>
  <c r="C691" i="11"/>
  <c r="C690" i="11"/>
  <c r="C689" i="11"/>
  <c r="C688" i="11"/>
  <c r="C687" i="11"/>
  <c r="C686" i="11"/>
  <c r="C685" i="11"/>
  <c r="C684" i="11"/>
  <c r="C683" i="11"/>
  <c r="C682" i="11"/>
  <c r="C681" i="11"/>
  <c r="C680" i="11"/>
  <c r="C679" i="11"/>
  <c r="C678" i="11"/>
  <c r="C677" i="11"/>
  <c r="C676" i="11"/>
  <c r="C675" i="11"/>
  <c r="C674" i="11"/>
  <c r="C673" i="11"/>
  <c r="C672" i="11"/>
  <c r="C657" i="11"/>
  <c r="C656" i="11"/>
  <c r="C655" i="11"/>
  <c r="C654" i="11"/>
  <c r="C653" i="11"/>
  <c r="C652" i="11"/>
  <c r="C651" i="11"/>
  <c r="C650" i="11"/>
  <c r="C649" i="11"/>
  <c r="C648" i="11"/>
  <c r="C647" i="11"/>
  <c r="C646" i="11"/>
  <c r="C645" i="11"/>
  <c r="C644" i="11"/>
  <c r="C643" i="11"/>
  <c r="C642" i="11"/>
  <c r="C641" i="11"/>
  <c r="C640" i="11"/>
  <c r="C639" i="11"/>
  <c r="C638" i="11"/>
  <c r="C637" i="11"/>
  <c r="C636" i="11"/>
  <c r="C635" i="11"/>
  <c r="B608" i="11"/>
  <c r="C608" i="11" s="1"/>
  <c r="B601" i="11"/>
  <c r="B604" i="11" s="1"/>
  <c r="B603" i="11"/>
  <c r="B606" i="11"/>
  <c r="K606" i="11" s="1"/>
  <c r="K608" i="11"/>
  <c r="K603" i="11"/>
  <c r="K602" i="11"/>
  <c r="K600" i="11"/>
  <c r="K599" i="11"/>
  <c r="K598" i="11"/>
  <c r="J602" i="11"/>
  <c r="G612" i="11"/>
  <c r="G617" i="11" s="1"/>
  <c r="H617" i="11" s="1"/>
  <c r="G606" i="11"/>
  <c r="G611" i="11"/>
  <c r="H611" i="11" s="1"/>
  <c r="G605" i="11"/>
  <c r="G610" i="11" s="1"/>
  <c r="G604" i="11"/>
  <c r="G609" i="11" s="1"/>
  <c r="G603" i="11"/>
  <c r="G608" i="11" s="1"/>
  <c r="H604" i="11"/>
  <c r="E633" i="11"/>
  <c r="E632" i="11"/>
  <c r="E631" i="11"/>
  <c r="E630" i="11"/>
  <c r="E629" i="11"/>
  <c r="E628" i="11"/>
  <c r="E627" i="11"/>
  <c r="E626" i="11"/>
  <c r="E625" i="11"/>
  <c r="E624" i="11"/>
  <c r="E623" i="11"/>
  <c r="E622" i="11"/>
  <c r="E621" i="11"/>
  <c r="E620" i="11"/>
  <c r="E619" i="11"/>
  <c r="E618" i="11"/>
  <c r="E617" i="11"/>
  <c r="E616" i="11"/>
  <c r="E615" i="11"/>
  <c r="E614" i="11"/>
  <c r="E612" i="11"/>
  <c r="E610" i="11"/>
  <c r="E608" i="11"/>
  <c r="E606" i="11"/>
  <c r="E604" i="11"/>
  <c r="E602" i="11"/>
  <c r="E601" i="11"/>
  <c r="E600" i="11"/>
  <c r="E599" i="11"/>
  <c r="E598" i="11"/>
  <c r="L600" i="11"/>
  <c r="C617" i="11"/>
  <c r="L602" i="11"/>
  <c r="L601" i="11"/>
  <c r="L599" i="11"/>
  <c r="L598" i="11"/>
  <c r="H633" i="11"/>
  <c r="F633" i="11"/>
  <c r="H632" i="11"/>
  <c r="F632" i="11"/>
  <c r="H631" i="11"/>
  <c r="F631" i="11"/>
  <c r="H630" i="11"/>
  <c r="F630" i="11"/>
  <c r="H629" i="11"/>
  <c r="F629" i="11"/>
  <c r="H628" i="11"/>
  <c r="F628" i="11"/>
  <c r="H627" i="11"/>
  <c r="F627" i="11"/>
  <c r="H626" i="11"/>
  <c r="F626" i="11"/>
  <c r="H625" i="11"/>
  <c r="F625" i="11"/>
  <c r="H624" i="11"/>
  <c r="F624" i="11"/>
  <c r="H623" i="11"/>
  <c r="F623" i="11"/>
  <c r="H622" i="11"/>
  <c r="F622" i="11"/>
  <c r="H621" i="11"/>
  <c r="F621" i="11"/>
  <c r="H620" i="11"/>
  <c r="F620" i="11"/>
  <c r="C620" i="11"/>
  <c r="H619" i="11"/>
  <c r="F619" i="11"/>
  <c r="C619" i="11"/>
  <c r="H618" i="11"/>
  <c r="F618" i="11"/>
  <c r="C618" i="11"/>
  <c r="F617" i="11"/>
  <c r="F616" i="11"/>
  <c r="C616" i="11"/>
  <c r="F615" i="11"/>
  <c r="F614" i="11"/>
  <c r="H612" i="11"/>
  <c r="F612" i="11"/>
  <c r="F610" i="11"/>
  <c r="J609" i="11"/>
  <c r="F608" i="11"/>
  <c r="J607" i="11"/>
  <c r="H607" i="11"/>
  <c r="H606" i="11"/>
  <c r="H605" i="11"/>
  <c r="C605" i="11"/>
  <c r="J604" i="11"/>
  <c r="F604" i="11"/>
  <c r="J603" i="11"/>
  <c r="H603" i="11"/>
  <c r="C603" i="11"/>
  <c r="H602" i="11"/>
  <c r="F602" i="11"/>
  <c r="C602" i="11"/>
  <c r="J601" i="11"/>
  <c r="H601" i="11"/>
  <c r="F601" i="11"/>
  <c r="C601" i="11"/>
  <c r="J600" i="11"/>
  <c r="H600" i="11"/>
  <c r="F600" i="11"/>
  <c r="C600" i="11"/>
  <c r="J599" i="11"/>
  <c r="H599" i="11"/>
  <c r="F599" i="11"/>
  <c r="C599" i="11"/>
  <c r="J598" i="11"/>
  <c r="H598" i="11"/>
  <c r="F598" i="11"/>
  <c r="C598" i="11"/>
  <c r="F559" i="11"/>
  <c r="F558" i="11"/>
  <c r="F557" i="11"/>
  <c r="F556" i="11"/>
  <c r="F555" i="11"/>
  <c r="F554" i="11"/>
  <c r="F553" i="11"/>
  <c r="F552" i="11"/>
  <c r="F551" i="11"/>
  <c r="F550" i="11"/>
  <c r="F549" i="11"/>
  <c r="F548" i="11"/>
  <c r="F547" i="11"/>
  <c r="F546" i="11"/>
  <c r="F545" i="11"/>
  <c r="F544" i="11"/>
  <c r="F543" i="11"/>
  <c r="F542" i="11"/>
  <c r="F541" i="11"/>
  <c r="F540" i="11"/>
  <c r="F539" i="11"/>
  <c r="F538" i="11"/>
  <c r="F537" i="11"/>
  <c r="F536" i="11"/>
  <c r="F535" i="11"/>
  <c r="F534" i="11"/>
  <c r="F533" i="11"/>
  <c r="F531" i="11"/>
  <c r="F530" i="11"/>
  <c r="F529" i="11"/>
  <c r="F528" i="11"/>
  <c r="F527" i="11"/>
  <c r="F526" i="11"/>
  <c r="F525" i="11"/>
  <c r="F524" i="11"/>
  <c r="K429" i="11"/>
  <c r="K428" i="11"/>
  <c r="K427" i="11"/>
  <c r="K426" i="11"/>
  <c r="K425" i="11"/>
  <c r="K424" i="11"/>
  <c r="K423" i="11"/>
  <c r="K422" i="11"/>
  <c r="K421" i="11"/>
  <c r="K420" i="11"/>
  <c r="K419" i="11"/>
  <c r="K418" i="11"/>
  <c r="K417" i="11"/>
  <c r="K416" i="11"/>
  <c r="K415" i="11"/>
  <c r="K414" i="11"/>
  <c r="K413" i="11"/>
  <c r="K466" i="11"/>
  <c r="K465" i="11"/>
  <c r="K464" i="11"/>
  <c r="K463" i="11"/>
  <c r="K462" i="11"/>
  <c r="K461" i="11"/>
  <c r="K460" i="11"/>
  <c r="K459" i="11"/>
  <c r="K458" i="11"/>
  <c r="K457" i="11"/>
  <c r="K456" i="11"/>
  <c r="K455" i="11"/>
  <c r="K454" i="11"/>
  <c r="K453" i="11"/>
  <c r="K452" i="11"/>
  <c r="K451" i="11"/>
  <c r="K450" i="11"/>
  <c r="K503" i="11"/>
  <c r="K502" i="11"/>
  <c r="K501" i="11"/>
  <c r="K500" i="11"/>
  <c r="K499" i="11"/>
  <c r="K498" i="11"/>
  <c r="K497" i="11"/>
  <c r="K496" i="11"/>
  <c r="K495" i="11"/>
  <c r="K493" i="11"/>
  <c r="K492" i="11"/>
  <c r="K491" i="11"/>
  <c r="K490" i="11"/>
  <c r="K489" i="11"/>
  <c r="K488" i="11"/>
  <c r="K487" i="11"/>
  <c r="K540" i="11"/>
  <c r="K539" i="11"/>
  <c r="K538" i="11"/>
  <c r="K537" i="11"/>
  <c r="K536" i="11"/>
  <c r="K535" i="11"/>
  <c r="K534" i="11"/>
  <c r="K533" i="11"/>
  <c r="K532" i="11"/>
  <c r="K530" i="11"/>
  <c r="K529" i="11"/>
  <c r="K528" i="11"/>
  <c r="K527" i="11"/>
  <c r="K526" i="11"/>
  <c r="K525" i="11"/>
  <c r="K524" i="11"/>
  <c r="K577" i="11"/>
  <c r="K576" i="11"/>
  <c r="K575" i="11"/>
  <c r="K574" i="11"/>
  <c r="K573" i="11"/>
  <c r="K572" i="11"/>
  <c r="K571" i="11"/>
  <c r="K570" i="11"/>
  <c r="K569" i="11"/>
  <c r="K568" i="11"/>
  <c r="K567" i="11"/>
  <c r="K566" i="11"/>
  <c r="K565" i="11"/>
  <c r="K564" i="11"/>
  <c r="K563" i="11"/>
  <c r="K562" i="11"/>
  <c r="K561" i="11"/>
  <c r="J427" i="11"/>
  <c r="J426" i="11"/>
  <c r="J425" i="11"/>
  <c r="J424" i="11"/>
  <c r="J423" i="11"/>
  <c r="J422" i="11"/>
  <c r="J421" i="11"/>
  <c r="J420" i="11"/>
  <c r="J419" i="11"/>
  <c r="J418" i="11"/>
  <c r="J417" i="11"/>
  <c r="J416" i="11"/>
  <c r="J415" i="11"/>
  <c r="J414" i="11"/>
  <c r="J413" i="11"/>
  <c r="H448" i="11"/>
  <c r="H447" i="11"/>
  <c r="H446" i="11"/>
  <c r="H445" i="11"/>
  <c r="H444" i="11"/>
  <c r="H443" i="11"/>
  <c r="H442" i="11"/>
  <c r="H441" i="11"/>
  <c r="H440" i="11"/>
  <c r="H439" i="11"/>
  <c r="H438" i="11"/>
  <c r="H437" i="11"/>
  <c r="H436" i="11"/>
  <c r="H435" i="11"/>
  <c r="H434" i="11"/>
  <c r="H433" i="11"/>
  <c r="H432" i="11"/>
  <c r="H431" i="11"/>
  <c r="H430" i="11"/>
  <c r="H429" i="11"/>
  <c r="H428" i="11"/>
  <c r="H427" i="11"/>
  <c r="H426" i="11"/>
  <c r="H425" i="11"/>
  <c r="H424" i="11"/>
  <c r="H423" i="11"/>
  <c r="H422" i="11"/>
  <c r="H421" i="11"/>
  <c r="H420" i="11"/>
  <c r="H419" i="11"/>
  <c r="H418" i="11"/>
  <c r="H417" i="11"/>
  <c r="H416" i="11"/>
  <c r="H415" i="11"/>
  <c r="H414" i="11"/>
  <c r="H413" i="11"/>
  <c r="C414" i="11"/>
  <c r="C413" i="11"/>
  <c r="H485" i="11"/>
  <c r="H484" i="11"/>
  <c r="H483" i="11"/>
  <c r="H482" i="11"/>
  <c r="H481" i="11"/>
  <c r="H480" i="11"/>
  <c r="H479" i="11"/>
  <c r="H478" i="11"/>
  <c r="H477" i="11"/>
  <c r="H476" i="11"/>
  <c r="H475" i="11"/>
  <c r="H474" i="11"/>
  <c r="H473" i="11"/>
  <c r="H472" i="11"/>
  <c r="H471" i="11"/>
  <c r="H470" i="11"/>
  <c r="H469" i="11"/>
  <c r="H468" i="11"/>
  <c r="H467" i="11"/>
  <c r="H466" i="11"/>
  <c r="H465" i="11"/>
  <c r="H464" i="11"/>
  <c r="H463" i="11"/>
  <c r="H462" i="11"/>
  <c r="H461" i="11"/>
  <c r="H460" i="11"/>
  <c r="H459" i="11"/>
  <c r="H458" i="11"/>
  <c r="H457" i="11"/>
  <c r="H456" i="11"/>
  <c r="H455" i="11"/>
  <c r="H454" i="11"/>
  <c r="H453" i="11"/>
  <c r="H452" i="11"/>
  <c r="H451" i="11"/>
  <c r="H450" i="11"/>
  <c r="J464" i="11"/>
  <c r="J463" i="11"/>
  <c r="J462" i="11"/>
  <c r="J461" i="11"/>
  <c r="J460" i="11"/>
  <c r="J459" i="11"/>
  <c r="J458" i="11"/>
  <c r="J457" i="11"/>
  <c r="J456" i="11"/>
  <c r="J455" i="11"/>
  <c r="J454" i="11"/>
  <c r="J453" i="11"/>
  <c r="J452" i="11"/>
  <c r="J451" i="11"/>
  <c r="J450" i="11"/>
  <c r="C451" i="11"/>
  <c r="C450" i="11"/>
  <c r="C488" i="11"/>
  <c r="C487" i="11"/>
  <c r="H522" i="11"/>
  <c r="H521" i="11"/>
  <c r="H520" i="11"/>
  <c r="H519" i="11"/>
  <c r="H518" i="11"/>
  <c r="H517" i="11"/>
  <c r="H516" i="11"/>
  <c r="H515" i="11"/>
  <c r="H514" i="11"/>
  <c r="H513" i="11"/>
  <c r="H512" i="11"/>
  <c r="H511" i="11"/>
  <c r="H510" i="11"/>
  <c r="H509" i="11"/>
  <c r="H508" i="11"/>
  <c r="H507" i="11"/>
  <c r="H506" i="11"/>
  <c r="H505" i="11"/>
  <c r="H504" i="11"/>
  <c r="H503" i="11"/>
  <c r="H502" i="11"/>
  <c r="H501" i="11"/>
  <c r="H500" i="11"/>
  <c r="H499" i="11"/>
  <c r="H498" i="11"/>
  <c r="H497" i="11"/>
  <c r="H496" i="11"/>
  <c r="H495" i="11"/>
  <c r="H494" i="11"/>
  <c r="H493" i="11"/>
  <c r="H492" i="11"/>
  <c r="H491" i="11"/>
  <c r="H490" i="11"/>
  <c r="H489" i="11"/>
  <c r="H488" i="11"/>
  <c r="H487" i="11"/>
  <c r="J501" i="11"/>
  <c r="J500" i="11"/>
  <c r="J499" i="11"/>
  <c r="J498" i="11"/>
  <c r="J497" i="11"/>
  <c r="J496" i="11"/>
  <c r="J495" i="11"/>
  <c r="J494" i="11"/>
  <c r="J493" i="11"/>
  <c r="J492" i="11"/>
  <c r="J491" i="11"/>
  <c r="J490" i="11"/>
  <c r="J489" i="11"/>
  <c r="J488" i="11"/>
  <c r="J487" i="11"/>
  <c r="J538" i="11"/>
  <c r="J537" i="11"/>
  <c r="J536" i="11"/>
  <c r="J535" i="11"/>
  <c r="J534" i="11"/>
  <c r="J533" i="11"/>
  <c r="J532" i="11"/>
  <c r="J531" i="11"/>
  <c r="J530" i="11"/>
  <c r="J529" i="11"/>
  <c r="J528" i="11"/>
  <c r="J527" i="11"/>
  <c r="J526" i="11"/>
  <c r="J525" i="11"/>
  <c r="J524" i="11"/>
  <c r="H559" i="11"/>
  <c r="H558" i="11"/>
  <c r="H557" i="11"/>
  <c r="H556" i="11"/>
  <c r="H555" i="11"/>
  <c r="H554" i="11"/>
  <c r="H553" i="11"/>
  <c r="H552" i="11"/>
  <c r="H551" i="11"/>
  <c r="H550" i="11"/>
  <c r="H549" i="11"/>
  <c r="H548" i="11"/>
  <c r="H547" i="11"/>
  <c r="H546" i="11"/>
  <c r="H545" i="11"/>
  <c r="H544" i="11"/>
  <c r="H543" i="11"/>
  <c r="H542" i="11"/>
  <c r="H541" i="11"/>
  <c r="H540" i="11"/>
  <c r="H539" i="11"/>
  <c r="H538" i="11"/>
  <c r="H537" i="11"/>
  <c r="H536" i="11"/>
  <c r="H535" i="11"/>
  <c r="H534" i="11"/>
  <c r="H533" i="11"/>
  <c r="H532" i="11"/>
  <c r="H531" i="11"/>
  <c r="H530" i="11"/>
  <c r="H529" i="11"/>
  <c r="H528" i="11"/>
  <c r="H527" i="11"/>
  <c r="H526" i="11"/>
  <c r="H525" i="11"/>
  <c r="H524" i="11"/>
  <c r="J575" i="11"/>
  <c r="J574" i="11"/>
  <c r="J573" i="11"/>
  <c r="J572" i="11"/>
  <c r="J571" i="11"/>
  <c r="J570" i="11"/>
  <c r="J569" i="11"/>
  <c r="J568" i="11"/>
  <c r="J567" i="11"/>
  <c r="J566" i="11"/>
  <c r="J565" i="11"/>
  <c r="J564" i="11"/>
  <c r="J563" i="11"/>
  <c r="J562" i="11"/>
  <c r="J561" i="11"/>
  <c r="H596" i="11"/>
  <c r="H595" i="11"/>
  <c r="H594" i="11"/>
  <c r="H593" i="11"/>
  <c r="H592" i="11"/>
  <c r="H591" i="11"/>
  <c r="H590" i="11"/>
  <c r="H589" i="11"/>
  <c r="H588" i="11"/>
  <c r="H587" i="11"/>
  <c r="H586" i="11"/>
  <c r="H585" i="11"/>
  <c r="H584" i="11"/>
  <c r="H583" i="11"/>
  <c r="H582" i="11"/>
  <c r="H581" i="11"/>
  <c r="H580" i="11"/>
  <c r="H579" i="11"/>
  <c r="H578" i="11"/>
  <c r="H577" i="11"/>
  <c r="H576" i="11"/>
  <c r="H575" i="11"/>
  <c r="H574" i="11"/>
  <c r="H573" i="11"/>
  <c r="H572" i="11"/>
  <c r="H571" i="11"/>
  <c r="H570" i="11"/>
  <c r="H569" i="11"/>
  <c r="H568" i="11"/>
  <c r="H567" i="11"/>
  <c r="H566" i="11"/>
  <c r="H565" i="11"/>
  <c r="H564" i="11"/>
  <c r="H563" i="11"/>
  <c r="H562" i="11"/>
  <c r="H561" i="11"/>
  <c r="C562" i="11"/>
  <c r="C561" i="11"/>
  <c r="C525" i="11"/>
  <c r="C524" i="11"/>
  <c r="F596" i="11"/>
  <c r="F595" i="11"/>
  <c r="F594" i="11"/>
  <c r="F593" i="11"/>
  <c r="F592" i="11"/>
  <c r="F591" i="11"/>
  <c r="F590" i="11"/>
  <c r="F589" i="11"/>
  <c r="F588" i="11"/>
  <c r="F587" i="11"/>
  <c r="F586" i="11"/>
  <c r="F585" i="11"/>
  <c r="F584" i="11"/>
  <c r="F583" i="11"/>
  <c r="F582" i="11"/>
  <c r="F581" i="11"/>
  <c r="F580" i="11"/>
  <c r="F579" i="11"/>
  <c r="F578" i="11"/>
  <c r="F577" i="11"/>
  <c r="F576" i="11"/>
  <c r="F575" i="11"/>
  <c r="F574" i="11"/>
  <c r="F573" i="11"/>
  <c r="F572" i="11"/>
  <c r="F571" i="11"/>
  <c r="F570" i="11"/>
  <c r="F569" i="11"/>
  <c r="F568" i="11"/>
  <c r="F567" i="11"/>
  <c r="F566" i="11"/>
  <c r="F565" i="11"/>
  <c r="F564" i="11"/>
  <c r="F563" i="11"/>
  <c r="F562" i="11"/>
  <c r="F561" i="11"/>
  <c r="E596" i="11"/>
  <c r="E595" i="11"/>
  <c r="E594" i="11"/>
  <c r="E593" i="11"/>
  <c r="E592" i="11"/>
  <c r="E591" i="11"/>
  <c r="E590" i="11"/>
  <c r="E589" i="11"/>
  <c r="E588" i="11"/>
  <c r="E587" i="11"/>
  <c r="E586" i="11"/>
  <c r="E585" i="11"/>
  <c r="E584" i="11"/>
  <c r="E583" i="11"/>
  <c r="E582" i="11"/>
  <c r="E581" i="11"/>
  <c r="E580" i="11"/>
  <c r="E579" i="11"/>
  <c r="E578" i="11"/>
  <c r="E577" i="11"/>
  <c r="E576" i="11"/>
  <c r="E575" i="11"/>
  <c r="E574" i="11"/>
  <c r="E573" i="11"/>
  <c r="E572" i="11"/>
  <c r="E571" i="11"/>
  <c r="E570" i="11"/>
  <c r="E569" i="11"/>
  <c r="E568" i="11"/>
  <c r="E567" i="11"/>
  <c r="E566" i="11"/>
  <c r="E565" i="11"/>
  <c r="E564" i="11"/>
  <c r="E563" i="11"/>
  <c r="E562" i="11"/>
  <c r="E561" i="11"/>
  <c r="E559" i="11"/>
  <c r="E558" i="11"/>
  <c r="E557" i="11"/>
  <c r="E556" i="11"/>
  <c r="E555" i="11"/>
  <c r="E554" i="11"/>
  <c r="E553" i="11"/>
  <c r="E552" i="11"/>
  <c r="E551" i="11"/>
  <c r="E550" i="11"/>
  <c r="E549" i="11"/>
  <c r="E548" i="11"/>
  <c r="E547" i="11"/>
  <c r="E546" i="11"/>
  <c r="E545" i="11"/>
  <c r="E544" i="11"/>
  <c r="E543" i="11"/>
  <c r="E542" i="11"/>
  <c r="E541" i="11"/>
  <c r="E540" i="11"/>
  <c r="E539" i="11"/>
  <c r="E538" i="11"/>
  <c r="E537" i="11"/>
  <c r="E536" i="11"/>
  <c r="E535" i="11"/>
  <c r="E534" i="11"/>
  <c r="E533" i="11"/>
  <c r="E532" i="11"/>
  <c r="E531" i="11"/>
  <c r="E530" i="11"/>
  <c r="E529" i="11"/>
  <c r="E528" i="11"/>
  <c r="E527" i="11"/>
  <c r="E526" i="11"/>
  <c r="E525" i="11"/>
  <c r="E524" i="11"/>
  <c r="E522" i="11"/>
  <c r="E521" i="11"/>
  <c r="E520" i="11"/>
  <c r="E519" i="11"/>
  <c r="E518" i="11"/>
  <c r="E517" i="11"/>
  <c r="E516" i="11"/>
  <c r="E515" i="11"/>
  <c r="E514" i="11"/>
  <c r="E513" i="11"/>
  <c r="E512" i="11"/>
  <c r="E511" i="11"/>
  <c r="E510" i="11"/>
  <c r="E509" i="11"/>
  <c r="E508" i="11"/>
  <c r="E507" i="11"/>
  <c r="E506" i="11"/>
  <c r="E505" i="11"/>
  <c r="E504" i="11"/>
  <c r="E503" i="11"/>
  <c r="E502" i="11"/>
  <c r="E501" i="11"/>
  <c r="E500" i="11"/>
  <c r="E499" i="11"/>
  <c r="E498" i="11"/>
  <c r="E497" i="11"/>
  <c r="E496" i="11"/>
  <c r="E495" i="11"/>
  <c r="E494" i="11"/>
  <c r="E493" i="11"/>
  <c r="E492" i="11"/>
  <c r="E491" i="11"/>
  <c r="E490" i="11"/>
  <c r="E489" i="11"/>
  <c r="E488" i="11"/>
  <c r="E487" i="11"/>
  <c r="E485" i="11"/>
  <c r="E484" i="11"/>
  <c r="E483" i="11"/>
  <c r="E482" i="11"/>
  <c r="E481" i="11"/>
  <c r="E480" i="11"/>
  <c r="E479" i="11"/>
  <c r="E478" i="11"/>
  <c r="E477" i="11"/>
  <c r="E476" i="11"/>
  <c r="E475" i="11"/>
  <c r="E474" i="11"/>
  <c r="E473" i="11"/>
  <c r="E472" i="11"/>
  <c r="E471" i="11"/>
  <c r="E470" i="11"/>
  <c r="E469" i="11"/>
  <c r="E468" i="11"/>
  <c r="E467" i="11"/>
  <c r="E466" i="11"/>
  <c r="E465" i="11"/>
  <c r="E464" i="11"/>
  <c r="E463" i="11"/>
  <c r="E462" i="11"/>
  <c r="E461" i="11"/>
  <c r="E460" i="11"/>
  <c r="E459" i="11"/>
  <c r="E458" i="11"/>
  <c r="E457" i="11"/>
  <c r="E456" i="11"/>
  <c r="E455" i="11"/>
  <c r="E454" i="11"/>
  <c r="E453" i="11"/>
  <c r="E452" i="11"/>
  <c r="E451" i="11"/>
  <c r="E450" i="11"/>
  <c r="E448" i="11"/>
  <c r="E447" i="11"/>
  <c r="E446" i="11"/>
  <c r="E445" i="11"/>
  <c r="E444" i="11"/>
  <c r="E443" i="11"/>
  <c r="E442" i="11"/>
  <c r="E441" i="11"/>
  <c r="E440" i="11"/>
  <c r="E439" i="11"/>
  <c r="E438" i="11"/>
  <c r="E437" i="11"/>
  <c r="E436" i="11"/>
  <c r="E435" i="11"/>
  <c r="E434" i="11"/>
  <c r="E433" i="11"/>
  <c r="E432" i="11"/>
  <c r="E431" i="11"/>
  <c r="E430" i="11"/>
  <c r="E429" i="11"/>
  <c r="E428" i="11"/>
  <c r="E427" i="11"/>
  <c r="E426" i="11"/>
  <c r="E425" i="11"/>
  <c r="E424" i="11"/>
  <c r="E423" i="11"/>
  <c r="E422" i="11"/>
  <c r="E421" i="11"/>
  <c r="E420" i="11"/>
  <c r="E419" i="11"/>
  <c r="E418" i="11"/>
  <c r="E417" i="11"/>
  <c r="E416" i="11"/>
  <c r="E415" i="11"/>
  <c r="E414" i="11"/>
  <c r="E413" i="11"/>
  <c r="L413" i="11"/>
  <c r="F219" i="12"/>
  <c r="F218" i="12"/>
  <c r="F217" i="12"/>
  <c r="F216" i="12"/>
  <c r="F215" i="12"/>
  <c r="F214" i="12"/>
  <c r="J611" i="11"/>
  <c r="J605" i="11"/>
  <c r="F238" i="12"/>
  <c r="F230" i="12"/>
  <c r="F229" i="12"/>
  <c r="F228" i="12"/>
  <c r="F227" i="12"/>
  <c r="AC19" i="15" s="1"/>
  <c r="F226" i="12"/>
  <c r="F225" i="12"/>
  <c r="F224" i="12"/>
  <c r="F223" i="12"/>
  <c r="F222" i="12"/>
  <c r="F221" i="12"/>
  <c r="F220" i="12"/>
  <c r="L176" i="12"/>
  <c r="Z15" i="15" s="1"/>
  <c r="L175" i="12"/>
  <c r="L174" i="12"/>
  <c r="L173" i="12"/>
  <c r="AN34" i="15" s="1"/>
  <c r="L172" i="12"/>
  <c r="L171" i="12"/>
  <c r="L170" i="12"/>
  <c r="L169" i="12"/>
  <c r="L168" i="12"/>
  <c r="L167" i="12"/>
  <c r="L166" i="12"/>
  <c r="L165" i="12"/>
  <c r="L164" i="12"/>
  <c r="L163" i="12"/>
  <c r="L162" i="12"/>
  <c r="L161" i="12"/>
  <c r="L160" i="12"/>
  <c r="HU15" i="15" l="1"/>
  <c r="HT12" i="15"/>
  <c r="HS9" i="15"/>
  <c r="HP6" i="15"/>
  <c r="FK53" i="15"/>
  <c r="FS49" i="15"/>
  <c r="FR46" i="15"/>
  <c r="FQ43" i="15"/>
  <c r="FN40" i="15"/>
  <c r="FK19" i="15"/>
  <c r="FS15" i="15"/>
  <c r="FR12" i="15"/>
  <c r="FQ9" i="15"/>
  <c r="FN6" i="15"/>
  <c r="FN18" i="15"/>
  <c r="FQ5" i="15"/>
  <c r="HT10" i="15"/>
  <c r="FR10" i="15"/>
  <c r="FQ13" i="15"/>
  <c r="HP13" i="15"/>
  <c r="FS40" i="15"/>
  <c r="FN50" i="15"/>
  <c r="FR6" i="15"/>
  <c r="FS46" i="15"/>
  <c r="FR9" i="15"/>
  <c r="HT15" i="15"/>
  <c r="HS12" i="15"/>
  <c r="HP9" i="15"/>
  <c r="HM6" i="15"/>
  <c r="FS52" i="15"/>
  <c r="FR49" i="15"/>
  <c r="FQ46" i="15"/>
  <c r="FN43" i="15"/>
  <c r="FK40" i="15"/>
  <c r="FS18" i="15"/>
  <c r="FR15" i="15"/>
  <c r="FQ12" i="15"/>
  <c r="FN9" i="15"/>
  <c r="FK6" i="15"/>
  <c r="FQ39" i="15"/>
  <c r="FR8" i="15"/>
  <c r="FR7" i="15"/>
  <c r="HS7" i="15"/>
  <c r="FS13" i="15"/>
  <c r="HS13" i="15"/>
  <c r="FN10" i="15"/>
  <c r="FK44" i="15"/>
  <c r="HT6" i="15"/>
  <c r="HS6" i="15"/>
  <c r="FK16" i="15"/>
  <c r="HS15" i="15"/>
  <c r="HP12" i="15"/>
  <c r="HM9" i="15"/>
  <c r="HU5" i="15"/>
  <c r="FR52" i="15"/>
  <c r="FQ49" i="15"/>
  <c r="FN46" i="15"/>
  <c r="FK43" i="15"/>
  <c r="FS39" i="15"/>
  <c r="FR18" i="15"/>
  <c r="FQ15" i="15"/>
  <c r="FN12" i="15"/>
  <c r="FK9" i="15"/>
  <c r="FS5" i="15"/>
  <c r="HU12" i="15"/>
  <c r="FS12" i="15"/>
  <c r="HP15" i="15"/>
  <c r="HM12" i="15"/>
  <c r="HU8" i="15"/>
  <c r="HT5" i="15"/>
  <c r="FQ52" i="15"/>
  <c r="FN49" i="15"/>
  <c r="FK46" i="15"/>
  <c r="FS42" i="15"/>
  <c r="FR39" i="15"/>
  <c r="FQ18" i="15"/>
  <c r="FN15" i="15"/>
  <c r="FK12" i="15"/>
  <c r="FS8" i="15"/>
  <c r="FR5" i="15"/>
  <c r="FS11" i="15"/>
  <c r="FS47" i="15"/>
  <c r="HM10" i="15"/>
  <c r="HT9" i="15"/>
  <c r="HM15" i="15"/>
  <c r="HU11" i="15"/>
  <c r="HT8" i="15"/>
  <c r="HS5" i="15"/>
  <c r="FN52" i="15"/>
  <c r="FK49" i="15"/>
  <c r="FS45" i="15"/>
  <c r="FR42" i="15"/>
  <c r="FK15" i="15"/>
  <c r="FN7" i="15"/>
  <c r="FK41" i="15"/>
  <c r="FN13" i="15"/>
  <c r="FQ19" i="15"/>
  <c r="FR43" i="15"/>
  <c r="HU14" i="15"/>
  <c r="HT11" i="15"/>
  <c r="HS8" i="15"/>
  <c r="HP5" i="15"/>
  <c r="FK52" i="15"/>
  <c r="FS48" i="15"/>
  <c r="FR45" i="15"/>
  <c r="FQ42" i="15"/>
  <c r="FN39" i="15"/>
  <c r="FK18" i="15"/>
  <c r="FS14" i="15"/>
  <c r="FR11" i="15"/>
  <c r="FQ8" i="15"/>
  <c r="FN5" i="15"/>
  <c r="HP8" i="15"/>
  <c r="FR48" i="15"/>
  <c r="FN42" i="15"/>
  <c r="FK39" i="15"/>
  <c r="FR14" i="15"/>
  <c r="FQ11" i="15"/>
  <c r="FK5" i="15"/>
  <c r="HT7" i="15"/>
  <c r="FS10" i="15"/>
  <c r="FN4" i="15"/>
  <c r="FR50" i="15"/>
  <c r="FK10" i="15"/>
  <c r="FS43" i="15"/>
  <c r="FQ40" i="15"/>
  <c r="HT14" i="15"/>
  <c r="HS11" i="15"/>
  <c r="HM5" i="15"/>
  <c r="FS51" i="15"/>
  <c r="FQ45" i="15"/>
  <c r="FS17" i="15"/>
  <c r="FN8" i="15"/>
  <c r="FK48" i="15"/>
  <c r="HM7" i="15"/>
  <c r="HU9" i="15"/>
  <c r="HS14" i="15"/>
  <c r="HP11" i="15"/>
  <c r="HM8" i="15"/>
  <c r="HU4" i="15"/>
  <c r="FR51" i="15"/>
  <c r="FQ48" i="15"/>
  <c r="FN45" i="15"/>
  <c r="FK42" i="15"/>
  <c r="FS38" i="15"/>
  <c r="FR17" i="15"/>
  <c r="FQ14" i="15"/>
  <c r="FN11" i="15"/>
  <c r="FK8" i="15"/>
  <c r="FS4" i="15"/>
  <c r="FK45" i="15"/>
  <c r="FR38" i="15"/>
  <c r="FN14" i="15"/>
  <c r="FS7" i="15"/>
  <c r="FR4" i="15"/>
  <c r="HU10" i="15"/>
  <c r="FS44" i="15"/>
  <c r="FN17" i="15"/>
  <c r="HP4" i="15"/>
  <c r="FN38" i="15"/>
  <c r="FK4" i="15"/>
  <c r="FQ47" i="15"/>
  <c r="HP14" i="15"/>
  <c r="HM11" i="15"/>
  <c r="HU7" i="15"/>
  <c r="HT4" i="15"/>
  <c r="FQ51" i="15"/>
  <c r="FN48" i="15"/>
  <c r="FS41" i="15"/>
  <c r="FQ17" i="15"/>
  <c r="FK11" i="15"/>
  <c r="HS4" i="15"/>
  <c r="FR41" i="15"/>
  <c r="FK14" i="15"/>
  <c r="FK51" i="15"/>
  <c r="FQ41" i="15"/>
  <c r="FQ7" i="15"/>
  <c r="HP10" i="15"/>
  <c r="FR16" i="15"/>
  <c r="FR53" i="15"/>
  <c r="FQ16" i="15"/>
  <c r="FK47" i="15"/>
  <c r="FK13" i="15"/>
  <c r="FN53" i="15"/>
  <c r="FQ6" i="15"/>
  <c r="HM14" i="15"/>
  <c r="FN51" i="15"/>
  <c r="FQ38" i="15"/>
  <c r="FQ4" i="15"/>
  <c r="FR44" i="15"/>
  <c r="FS53" i="15"/>
  <c r="FK7" i="15"/>
  <c r="FN47" i="15"/>
  <c r="FN16" i="15"/>
  <c r="HU13" i="15"/>
  <c r="FK17" i="15"/>
  <c r="FN44" i="15"/>
  <c r="HU6" i="15"/>
  <c r="FQ50" i="15"/>
  <c r="FR19" i="15"/>
  <c r="FQ53" i="15"/>
  <c r="FS9" i="15"/>
  <c r="FK50" i="15"/>
  <c r="HT13" i="15"/>
  <c r="HS10" i="15"/>
  <c r="HP7" i="15"/>
  <c r="HM4" i="15"/>
  <c r="FS50" i="15"/>
  <c r="FR47" i="15"/>
  <c r="FQ44" i="15"/>
  <c r="FN41" i="15"/>
  <c r="FK38" i="15"/>
  <c r="FS16" i="15"/>
  <c r="FR13" i="15"/>
  <c r="FQ10" i="15"/>
  <c r="FS19" i="15"/>
  <c r="FS6" i="15"/>
  <c r="FR40" i="15"/>
  <c r="FN19" i="15"/>
  <c r="HM13" i="15"/>
  <c r="DQ61" i="15"/>
  <c r="DP58" i="15"/>
  <c r="DO55" i="15"/>
  <c r="DL52" i="15"/>
  <c r="DI49" i="15"/>
  <c r="DQ45" i="15"/>
  <c r="DP42" i="15"/>
  <c r="DO21" i="15"/>
  <c r="DL18" i="15"/>
  <c r="DI15" i="15"/>
  <c r="DQ11" i="15"/>
  <c r="DP8" i="15"/>
  <c r="DO5" i="15"/>
  <c r="DP19" i="15"/>
  <c r="DI50" i="15"/>
  <c r="DO6" i="15"/>
  <c r="DI53" i="15"/>
  <c r="DI19" i="15"/>
  <c r="DP61" i="15"/>
  <c r="DO58" i="15"/>
  <c r="DL55" i="15"/>
  <c r="DI52" i="15"/>
  <c r="DQ48" i="15"/>
  <c r="DP45" i="15"/>
  <c r="DO42" i="15"/>
  <c r="DL21" i="15"/>
  <c r="DI18" i="15"/>
  <c r="DQ14" i="15"/>
  <c r="DP11" i="15"/>
  <c r="DO8" i="15"/>
  <c r="DL5" i="15"/>
  <c r="DI58" i="15"/>
  <c r="DP51" i="15"/>
  <c r="DL45" i="15"/>
  <c r="DQ20" i="15"/>
  <c r="DO14" i="15"/>
  <c r="DI8" i="15"/>
  <c r="DI61" i="15"/>
  <c r="DP54" i="15"/>
  <c r="DI45" i="15"/>
  <c r="DP20" i="15"/>
  <c r="DL14" i="15"/>
  <c r="DQ7" i="15"/>
  <c r="DQ60" i="15"/>
  <c r="DO54" i="15"/>
  <c r="DI48" i="15"/>
  <c r="DP23" i="15"/>
  <c r="DL17" i="15"/>
  <c r="DI14" i="15"/>
  <c r="DP7" i="15"/>
  <c r="DP60" i="15"/>
  <c r="DL54" i="15"/>
  <c r="DQ47" i="15"/>
  <c r="DO23" i="15"/>
  <c r="DI17" i="15"/>
  <c r="DQ13" i="15"/>
  <c r="DL4" i="15"/>
  <c r="DL57" i="15"/>
  <c r="DQ50" i="15"/>
  <c r="DL23" i="15"/>
  <c r="DQ16" i="15"/>
  <c r="DO10" i="15"/>
  <c r="DI4" i="15"/>
  <c r="DI57" i="15"/>
  <c r="DQ53" i="15"/>
  <c r="DO47" i="15"/>
  <c r="DL44" i="15"/>
  <c r="DQ19" i="15"/>
  <c r="DO13" i="15"/>
  <c r="DI7" i="15"/>
  <c r="DI60" i="15"/>
  <c r="DQ56" i="15"/>
  <c r="DP53" i="15"/>
  <c r="DO50" i="15"/>
  <c r="DL47" i="15"/>
  <c r="DI44" i="15"/>
  <c r="DQ22" i="15"/>
  <c r="DO16" i="15"/>
  <c r="DL13" i="15"/>
  <c r="DI10" i="15"/>
  <c r="DQ6" i="15"/>
  <c r="DQ59" i="15"/>
  <c r="DP56" i="15"/>
  <c r="DO53" i="15"/>
  <c r="DL50" i="15"/>
  <c r="DI47" i="15"/>
  <c r="DQ43" i="15"/>
  <c r="DP22" i="15"/>
  <c r="DO19" i="15"/>
  <c r="DL16" i="15"/>
  <c r="DI13" i="15"/>
  <c r="DQ9" i="15"/>
  <c r="DP6" i="15"/>
  <c r="DP59" i="15"/>
  <c r="DL53" i="15"/>
  <c r="DQ46" i="15"/>
  <c r="DO22" i="15"/>
  <c r="DI16" i="15"/>
  <c r="DP46" i="15"/>
  <c r="DQ15" i="15"/>
  <c r="DO9" i="15"/>
  <c r="DL59" i="15"/>
  <c r="DQ52" i="15"/>
  <c r="DO61" i="15"/>
  <c r="DL58" i="15"/>
  <c r="DI55" i="15"/>
  <c r="DQ51" i="15"/>
  <c r="DP48" i="15"/>
  <c r="DO45" i="15"/>
  <c r="DL42" i="15"/>
  <c r="DI21" i="15"/>
  <c r="DQ17" i="15"/>
  <c r="DP14" i="15"/>
  <c r="DO11" i="15"/>
  <c r="DL8" i="15"/>
  <c r="DI5" i="15"/>
  <c r="DL61" i="15"/>
  <c r="DQ54" i="15"/>
  <c r="DO48" i="15"/>
  <c r="DI42" i="15"/>
  <c r="DP17" i="15"/>
  <c r="DL11" i="15"/>
  <c r="DQ4" i="15"/>
  <c r="DQ57" i="15"/>
  <c r="DO51" i="15"/>
  <c r="DL48" i="15"/>
  <c r="DQ23" i="15"/>
  <c r="DO17" i="15"/>
  <c r="DI11" i="15"/>
  <c r="DP4" i="15"/>
  <c r="DP57" i="15"/>
  <c r="DL51" i="15"/>
  <c r="DQ44" i="15"/>
  <c r="DO20" i="15"/>
  <c r="DQ10" i="15"/>
  <c r="DO4" i="15"/>
  <c r="DO57" i="15"/>
  <c r="DI51" i="15"/>
  <c r="DP44" i="15"/>
  <c r="DL20" i="15"/>
  <c r="DP10" i="15"/>
  <c r="DO7" i="15"/>
  <c r="DO60" i="15"/>
  <c r="DI54" i="15"/>
  <c r="DP47" i="15"/>
  <c r="DO44" i="15"/>
  <c r="DI20" i="15"/>
  <c r="DP13" i="15"/>
  <c r="DL7" i="15"/>
  <c r="DL60" i="15"/>
  <c r="DP50" i="15"/>
  <c r="DI23" i="15"/>
  <c r="DP16" i="15"/>
  <c r="DL10" i="15"/>
  <c r="DO56" i="15"/>
  <c r="DP43" i="15"/>
  <c r="DL19" i="15"/>
  <c r="DQ12" i="15"/>
  <c r="DP9" i="15"/>
  <c r="DO59" i="15"/>
  <c r="DL56" i="15"/>
  <c r="DQ49" i="15"/>
  <c r="DO43" i="15"/>
  <c r="DL22" i="15"/>
  <c r="DP12" i="15"/>
  <c r="DL6" i="15"/>
  <c r="DI56" i="15"/>
  <c r="DP49" i="15"/>
  <c r="DL43" i="15"/>
  <c r="DI22" i="15"/>
  <c r="DQ18" i="15"/>
  <c r="DI59" i="15"/>
  <c r="DO18" i="15"/>
  <c r="DQ58" i="15"/>
  <c r="DP15" i="15"/>
  <c r="DQ55" i="15"/>
  <c r="DO15" i="15"/>
  <c r="DP55" i="15"/>
  <c r="DL15" i="15"/>
  <c r="DP52" i="15"/>
  <c r="DO12" i="15"/>
  <c r="DO52" i="15"/>
  <c r="DL12" i="15"/>
  <c r="DO49" i="15"/>
  <c r="DI12" i="15"/>
  <c r="DL49" i="15"/>
  <c r="DL9" i="15"/>
  <c r="DO46" i="15"/>
  <c r="DI9" i="15"/>
  <c r="DL46" i="15"/>
  <c r="DQ8" i="15"/>
  <c r="DI46" i="15"/>
  <c r="DI6" i="15"/>
  <c r="DI43" i="15"/>
  <c r="DQ5" i="15"/>
  <c r="DQ42" i="15"/>
  <c r="DP5" i="15"/>
  <c r="DQ21" i="15"/>
  <c r="DP21" i="15"/>
  <c r="DP18" i="15"/>
  <c r="HU47" i="15"/>
  <c r="HT44" i="15"/>
  <c r="HS41" i="15"/>
  <c r="HP38" i="15"/>
  <c r="HT47" i="15"/>
  <c r="HS47" i="15"/>
  <c r="HP47" i="15"/>
  <c r="HM47" i="15"/>
  <c r="HU46" i="15"/>
  <c r="HT46" i="15"/>
  <c r="HS46" i="15"/>
  <c r="HP43" i="15"/>
  <c r="HM40" i="15"/>
  <c r="HU36" i="15"/>
  <c r="HP46" i="15"/>
  <c r="HM43" i="15"/>
  <c r="HU39" i="15"/>
  <c r="HT36" i="15"/>
  <c r="HM46" i="15"/>
  <c r="HU42" i="15"/>
  <c r="HT39" i="15"/>
  <c r="HS36" i="15"/>
  <c r="HT42" i="15"/>
  <c r="HS39" i="15"/>
  <c r="HP36" i="15"/>
  <c r="HS42" i="15"/>
  <c r="HP39" i="15"/>
  <c r="HM36" i="15"/>
  <c r="HU45" i="15"/>
  <c r="HT45" i="15"/>
  <c r="HS45" i="15"/>
  <c r="HP45" i="15"/>
  <c r="HM45" i="15"/>
  <c r="HU44" i="15"/>
  <c r="HS44" i="15"/>
  <c r="HM39" i="15"/>
  <c r="HP44" i="15"/>
  <c r="HU38" i="15"/>
  <c r="HM44" i="15"/>
  <c r="HT38" i="15"/>
  <c r="HU43" i="15"/>
  <c r="HS38" i="15"/>
  <c r="HM38" i="15"/>
  <c r="HS43" i="15"/>
  <c r="HU37" i="15"/>
  <c r="HP42" i="15"/>
  <c r="HT37" i="15"/>
  <c r="HM42" i="15"/>
  <c r="HS37" i="15"/>
  <c r="HM41" i="15"/>
  <c r="HU40" i="15"/>
  <c r="HU41" i="15"/>
  <c r="HP37" i="15"/>
  <c r="HT41" i="15"/>
  <c r="HM37" i="15"/>
  <c r="HP41" i="15"/>
  <c r="HP40" i="15"/>
  <c r="HT43" i="15"/>
  <c r="HT40" i="15"/>
  <c r="HS40" i="15"/>
  <c r="BO29" i="15"/>
  <c r="BN26" i="15"/>
  <c r="BM23" i="15"/>
  <c r="BJ20" i="15"/>
  <c r="BG17" i="15"/>
  <c r="BO13" i="15"/>
  <c r="BN10" i="15"/>
  <c r="BN29" i="15"/>
  <c r="BM26" i="15"/>
  <c r="BG20" i="15"/>
  <c r="BO16" i="15"/>
  <c r="BN13" i="15"/>
  <c r="BJ10" i="15"/>
  <c r="BM29" i="15"/>
  <c r="BJ26" i="15"/>
  <c r="BG23" i="15"/>
  <c r="BO19" i="15"/>
  <c r="BN16" i="15"/>
  <c r="BM13" i="15"/>
  <c r="BJ29" i="15"/>
  <c r="BN19" i="15"/>
  <c r="BJ13" i="15"/>
  <c r="BG29" i="15"/>
  <c r="BO25" i="15"/>
  <c r="BM19" i="15"/>
  <c r="BJ16" i="15"/>
  <c r="BG13" i="15"/>
  <c r="BJ23" i="15"/>
  <c r="BG26" i="15"/>
  <c r="BO22" i="15"/>
  <c r="BM16" i="15"/>
  <c r="BG10" i="15"/>
  <c r="BM25" i="15"/>
  <c r="BO15" i="15"/>
  <c r="BN24" i="15"/>
  <c r="BJ18" i="15"/>
  <c r="BO11" i="15"/>
  <c r="BM24" i="15"/>
  <c r="BJ21" i="15"/>
  <c r="BN11" i="15"/>
  <c r="BO17" i="15"/>
  <c r="BJ27" i="15"/>
  <c r="BN20" i="15"/>
  <c r="BN22" i="15"/>
  <c r="BG19" i="15"/>
  <c r="BO28" i="15"/>
  <c r="BN25" i="15"/>
  <c r="BM22" i="15"/>
  <c r="BJ19" i="15"/>
  <c r="BG16" i="15"/>
  <c r="BO12" i="15"/>
  <c r="BN28" i="15"/>
  <c r="BJ22" i="15"/>
  <c r="BN12" i="15"/>
  <c r="BM21" i="15"/>
  <c r="BG15" i="15"/>
  <c r="BN27" i="15"/>
  <c r="BG18" i="15"/>
  <c r="BG21" i="15"/>
  <c r="BN14" i="15"/>
  <c r="BN17" i="15"/>
  <c r="BG27" i="15"/>
  <c r="BJ14" i="15"/>
  <c r="BM28" i="15"/>
  <c r="BJ25" i="15"/>
  <c r="BG22" i="15"/>
  <c r="BO18" i="15"/>
  <c r="BN15" i="15"/>
  <c r="BM12" i="15"/>
  <c r="BJ28" i="15"/>
  <c r="BG25" i="15"/>
  <c r="BO21" i="15"/>
  <c r="BN18" i="15"/>
  <c r="BM15" i="15"/>
  <c r="BJ12" i="15"/>
  <c r="BG28" i="15"/>
  <c r="BO24" i="15"/>
  <c r="BN21" i="15"/>
  <c r="BM18" i="15"/>
  <c r="BJ15" i="15"/>
  <c r="BG12" i="15"/>
  <c r="BO27" i="15"/>
  <c r="BJ24" i="15"/>
  <c r="BO20" i="15"/>
  <c r="BO23" i="15"/>
  <c r="BG11" i="15"/>
  <c r="BM11" i="15"/>
  <c r="BM14" i="15"/>
  <c r="BO26" i="15"/>
  <c r="BN23" i="15"/>
  <c r="BM20" i="15"/>
  <c r="BJ17" i="15"/>
  <c r="BG14" i="15"/>
  <c r="BO10" i="15"/>
  <c r="BO14" i="15"/>
  <c r="BM27" i="15"/>
  <c r="BG24" i="15"/>
  <c r="BJ11" i="15"/>
  <c r="BM17" i="15"/>
  <c r="BM10" i="15"/>
  <c r="L612" i="11"/>
  <c r="I610" i="11"/>
  <c r="J606" i="11"/>
  <c r="I612" i="11"/>
  <c r="L614" i="11"/>
  <c r="J608" i="11"/>
  <c r="F603" i="11"/>
  <c r="E603" i="11"/>
  <c r="D605" i="11"/>
  <c r="L603" i="11"/>
  <c r="G613" i="11"/>
  <c r="H613" i="11" s="1"/>
  <c r="H608" i="11"/>
  <c r="G614" i="11"/>
  <c r="H614" i="11" s="1"/>
  <c r="H609" i="11"/>
  <c r="G615" i="11"/>
  <c r="H615" i="11" s="1"/>
  <c r="H610" i="11"/>
  <c r="K604" i="11"/>
  <c r="B607" i="11"/>
  <c r="C604" i="11"/>
  <c r="C606" i="11"/>
  <c r="G616" i="11"/>
  <c r="H616" i="11" s="1"/>
  <c r="B611" i="11"/>
  <c r="B609" i="11"/>
  <c r="L610" i="11"/>
  <c r="I46" i="15"/>
  <c r="K601" i="11"/>
  <c r="AN30" i="15"/>
  <c r="AK28" i="15"/>
  <c r="Z36" i="15"/>
  <c r="DV70" i="15"/>
  <c r="DV67" i="15"/>
  <c r="DV65" i="15"/>
  <c r="DV63" i="15"/>
  <c r="DV61" i="15"/>
  <c r="FX59" i="15"/>
  <c r="DV58" i="15"/>
  <c r="HZ56" i="15"/>
  <c r="FX55" i="15"/>
  <c r="DV54" i="15"/>
  <c r="HZ52" i="15"/>
  <c r="HZ51" i="15"/>
  <c r="HZ50" i="15"/>
  <c r="HZ49" i="15"/>
  <c r="HZ48" i="15"/>
  <c r="HZ47" i="15"/>
  <c r="HZ46" i="15"/>
  <c r="HZ45" i="15"/>
  <c r="HZ44" i="15"/>
  <c r="HZ43" i="15"/>
  <c r="HZ42" i="15"/>
  <c r="HZ41" i="15"/>
  <c r="KB39" i="15"/>
  <c r="KB38" i="15"/>
  <c r="KB37" i="15"/>
  <c r="DV36" i="15"/>
  <c r="FX34" i="15"/>
  <c r="DV33" i="15"/>
  <c r="HZ31" i="15"/>
  <c r="FX30" i="15"/>
  <c r="DV29" i="15"/>
  <c r="HZ27" i="15"/>
  <c r="FX26" i="15"/>
  <c r="DV25" i="15"/>
  <c r="KB23" i="15"/>
  <c r="KB22" i="15"/>
  <c r="KB21" i="15"/>
  <c r="KB20" i="15"/>
  <c r="KB19" i="15"/>
  <c r="KB18" i="15"/>
  <c r="KB17" i="15"/>
  <c r="KB16" i="15"/>
  <c r="KB15" i="15"/>
  <c r="KB14" i="15"/>
  <c r="KB13" i="15"/>
  <c r="KB12" i="15"/>
  <c r="KB11" i="15"/>
  <c r="KB10" i="15"/>
  <c r="KB9" i="15"/>
  <c r="KB8" i="15"/>
  <c r="KB7" i="15"/>
  <c r="KB6" i="15"/>
  <c r="KB5" i="15"/>
  <c r="KB4" i="15"/>
  <c r="HZ15" i="15"/>
  <c r="HZ13" i="15"/>
  <c r="HZ11" i="15"/>
  <c r="HZ10" i="15"/>
  <c r="HZ8" i="15"/>
  <c r="HZ7" i="15"/>
  <c r="HZ5" i="15"/>
  <c r="HZ4" i="15"/>
  <c r="DV72" i="15"/>
  <c r="DV66" i="15"/>
  <c r="DV64" i="15"/>
  <c r="DV60" i="15"/>
  <c r="FX57" i="15"/>
  <c r="DV56" i="15"/>
  <c r="FX53" i="15"/>
  <c r="DV51" i="15"/>
  <c r="DV49" i="15"/>
  <c r="DV47" i="15"/>
  <c r="DV46" i="15"/>
  <c r="DV45" i="15"/>
  <c r="DV44" i="15"/>
  <c r="DV43" i="15"/>
  <c r="HZ40" i="15"/>
  <c r="FX38" i="15"/>
  <c r="KB36" i="15"/>
  <c r="HZ33" i="15"/>
  <c r="FX32" i="15"/>
  <c r="HZ29" i="15"/>
  <c r="DV27" i="15"/>
  <c r="FX24" i="15"/>
  <c r="FX22" i="15"/>
  <c r="DV73" i="15"/>
  <c r="DV69" i="15"/>
  <c r="FX66" i="15"/>
  <c r="FX64" i="15"/>
  <c r="FX62" i="15"/>
  <c r="FX60" i="15"/>
  <c r="DV59" i="15"/>
  <c r="HZ57" i="15"/>
  <c r="FX56" i="15"/>
  <c r="DV55" i="15"/>
  <c r="HZ53" i="15"/>
  <c r="FX52" i="15"/>
  <c r="FX51" i="15"/>
  <c r="FX50" i="15"/>
  <c r="FX49" i="15"/>
  <c r="FX48" i="15"/>
  <c r="FX47" i="15"/>
  <c r="FX46" i="15"/>
  <c r="FX45" i="15"/>
  <c r="FX44" i="15"/>
  <c r="FX43" i="15"/>
  <c r="FX42" i="15"/>
  <c r="FX41" i="15"/>
  <c r="KB40" i="15"/>
  <c r="HZ39" i="15"/>
  <c r="HZ38" i="15"/>
  <c r="HZ37" i="15"/>
  <c r="DV37" i="15"/>
  <c r="DV34" i="15"/>
  <c r="HZ32" i="15"/>
  <c r="FX31" i="15"/>
  <c r="DV30" i="15"/>
  <c r="HZ28" i="15"/>
  <c r="FX27" i="15"/>
  <c r="DV26" i="15"/>
  <c r="HZ24" i="15"/>
  <c r="HZ23" i="15"/>
  <c r="HZ22" i="15"/>
  <c r="HZ21" i="15"/>
  <c r="HZ20" i="15"/>
  <c r="HZ19" i="15"/>
  <c r="HZ18" i="15"/>
  <c r="HZ17" i="15"/>
  <c r="HZ16" i="15"/>
  <c r="HZ14" i="15"/>
  <c r="HZ12" i="15"/>
  <c r="HZ9" i="15"/>
  <c r="HZ6" i="15"/>
  <c r="DV68" i="15"/>
  <c r="DV62" i="15"/>
  <c r="HZ58" i="15"/>
  <c r="HZ54" i="15"/>
  <c r="DV52" i="15"/>
  <c r="DV50" i="15"/>
  <c r="DV48" i="15"/>
  <c r="DV42" i="15"/>
  <c r="FX39" i="15"/>
  <c r="FX35" i="15"/>
  <c r="DV31" i="15"/>
  <c r="FX28" i="15"/>
  <c r="HZ25" i="15"/>
  <c r="FX23" i="15"/>
  <c r="FX20" i="15"/>
  <c r="FX63" i="15"/>
  <c r="DV57" i="15"/>
  <c r="KB51" i="15"/>
  <c r="KB47" i="15"/>
  <c r="KB43" i="15"/>
  <c r="DV38" i="15"/>
  <c r="HZ36" i="15"/>
  <c r="DV32" i="15"/>
  <c r="HZ26" i="15"/>
  <c r="DV22" i="15"/>
  <c r="FX19" i="15"/>
  <c r="FX17" i="15"/>
  <c r="FX15" i="15"/>
  <c r="FX13" i="15"/>
  <c r="FX11" i="15"/>
  <c r="FX9" i="15"/>
  <c r="FX7" i="15"/>
  <c r="FX5" i="15"/>
  <c r="DV17" i="15"/>
  <c r="DV13" i="15"/>
  <c r="DV9" i="15"/>
  <c r="DV5" i="15"/>
  <c r="HZ59" i="15"/>
  <c r="KB45" i="15"/>
  <c r="FX40" i="15"/>
  <c r="FX29" i="15"/>
  <c r="DV24" i="15"/>
  <c r="FX16" i="15"/>
  <c r="FX14" i="15"/>
  <c r="FX10" i="15"/>
  <c r="FX4" i="15"/>
  <c r="FX58" i="15"/>
  <c r="KB48" i="15"/>
  <c r="FX33" i="15"/>
  <c r="DV23" i="15"/>
  <c r="DV16" i="15"/>
  <c r="DV10" i="15"/>
  <c r="DV6" i="15"/>
  <c r="DV71" i="15"/>
  <c r="FX61" i="15"/>
  <c r="HZ55" i="15"/>
  <c r="KB50" i="15"/>
  <c r="KB46" i="15"/>
  <c r="KB42" i="15"/>
  <c r="HZ30" i="15"/>
  <c r="FX25" i="15"/>
  <c r="FX21" i="15"/>
  <c r="DV19" i="15"/>
  <c r="DV15" i="15"/>
  <c r="DV11" i="15"/>
  <c r="DV7" i="15"/>
  <c r="FX67" i="15"/>
  <c r="FX54" i="15"/>
  <c r="KB49" i="15"/>
  <c r="KB41" i="15"/>
  <c r="DV35" i="15"/>
  <c r="DV21" i="15"/>
  <c r="FX18" i="15"/>
  <c r="FX12" i="15"/>
  <c r="FX8" i="15"/>
  <c r="FX6" i="15"/>
  <c r="FX65" i="15"/>
  <c r="DV53" i="15"/>
  <c r="KB44" i="15"/>
  <c r="DV39" i="15"/>
  <c r="DV28" i="15"/>
  <c r="DV20" i="15"/>
  <c r="DV18" i="15"/>
  <c r="DV14" i="15"/>
  <c r="DV12" i="15"/>
  <c r="DV8" i="15"/>
  <c r="DV4" i="15"/>
  <c r="AR11" i="15"/>
  <c r="CT60" i="15"/>
  <c r="CT59" i="15"/>
  <c r="CT58" i="15"/>
  <c r="CT57" i="15"/>
  <c r="CT56" i="15"/>
  <c r="CT55" i="15"/>
  <c r="CT54" i="15"/>
  <c r="EV52" i="15"/>
  <c r="CT51" i="15"/>
  <c r="EV50" i="15"/>
  <c r="CT49" i="15"/>
  <c r="EV48" i="15"/>
  <c r="GX46" i="15"/>
  <c r="CT46" i="15"/>
  <c r="EV44" i="15"/>
  <c r="GX42" i="15"/>
  <c r="CT42" i="15"/>
  <c r="GX39" i="15"/>
  <c r="EV38" i="15"/>
  <c r="GX37" i="15"/>
  <c r="CT23" i="15"/>
  <c r="EV15" i="15"/>
  <c r="GX13" i="15"/>
  <c r="CT13" i="15"/>
  <c r="EV11" i="15"/>
  <c r="GX9" i="15"/>
  <c r="CT9" i="15"/>
  <c r="EV7" i="15"/>
  <c r="GX5" i="15"/>
  <c r="CT5" i="15"/>
  <c r="EV47" i="15"/>
  <c r="CT18" i="15"/>
  <c r="CT16" i="15"/>
  <c r="CT12" i="15"/>
  <c r="GX8" i="15"/>
  <c r="CT4" i="15"/>
  <c r="CT61" i="15"/>
  <c r="CT53" i="15"/>
  <c r="GX47" i="15"/>
  <c r="CT47" i="15"/>
  <c r="EV45" i="15"/>
  <c r="GX43" i="15"/>
  <c r="CT43" i="15"/>
  <c r="EV41" i="15"/>
  <c r="EV40" i="15"/>
  <c r="CT22" i="15"/>
  <c r="CT19" i="15"/>
  <c r="EV18" i="15"/>
  <c r="CT17" i="15"/>
  <c r="EV16" i="15"/>
  <c r="GX14" i="15"/>
  <c r="CT14" i="15"/>
  <c r="EV12" i="15"/>
  <c r="GX10" i="15"/>
  <c r="CT10" i="15"/>
  <c r="EV8" i="15"/>
  <c r="GX6" i="15"/>
  <c r="CT6" i="15"/>
  <c r="EV4" i="15"/>
  <c r="CT45" i="15"/>
  <c r="GX41" i="15"/>
  <c r="GX36" i="15"/>
  <c r="CT20" i="15"/>
  <c r="EV17" i="15"/>
  <c r="GX12" i="15"/>
  <c r="CT8" i="15"/>
  <c r="GX4" i="15"/>
  <c r="CT52" i="15"/>
  <c r="EV51" i="15"/>
  <c r="CT50" i="15"/>
  <c r="EV49" i="15"/>
  <c r="CT48" i="15"/>
  <c r="EV46" i="15"/>
  <c r="GX44" i="15"/>
  <c r="CT44" i="15"/>
  <c r="EV42" i="15"/>
  <c r="EV39" i="15"/>
  <c r="GX38" i="15"/>
  <c r="CT21" i="15"/>
  <c r="GX15" i="15"/>
  <c r="CT15" i="15"/>
  <c r="EV13" i="15"/>
  <c r="GX11" i="15"/>
  <c r="CT11" i="15"/>
  <c r="EV9" i="15"/>
  <c r="GX7" i="15"/>
  <c r="CT7" i="15"/>
  <c r="EV5" i="15"/>
  <c r="EV53" i="15"/>
  <c r="GX45" i="15"/>
  <c r="EV43" i="15"/>
  <c r="GX40" i="15"/>
  <c r="EV19" i="15"/>
  <c r="EV14" i="15"/>
  <c r="EV10" i="15"/>
  <c r="EV6" i="15"/>
  <c r="L694" i="11"/>
  <c r="L695" i="11" s="1"/>
  <c r="L696" i="11" s="1"/>
  <c r="L697" i="11" s="1"/>
  <c r="L698" i="11" s="1"/>
  <c r="L699" i="11" s="1"/>
  <c r="L700" i="11" s="1"/>
  <c r="L701" i="11" s="1"/>
  <c r="L702" i="11" s="1"/>
  <c r="L703" i="11" s="1"/>
  <c r="L704" i="11" s="1"/>
  <c r="AK15" i="15"/>
  <c r="AK21" i="15"/>
  <c r="AK13" i="15"/>
  <c r="AK22" i="15"/>
  <c r="AK16" i="15"/>
  <c r="AK24" i="15"/>
  <c r="AK17" i="15"/>
  <c r="AK20" i="15"/>
  <c r="AK19" i="15"/>
  <c r="AK18" i="15"/>
  <c r="AK12" i="15"/>
  <c r="AK14" i="15"/>
  <c r="AK34" i="15"/>
  <c r="S11" i="15"/>
  <c r="AR19" i="15"/>
  <c r="AR24" i="15"/>
  <c r="AR28" i="15"/>
  <c r="AK36" i="15"/>
  <c r="AR26" i="15"/>
  <c r="AR20" i="15"/>
  <c r="AR13" i="15"/>
  <c r="AR21" i="15"/>
  <c r="AR14" i="15"/>
  <c r="AR27" i="15"/>
  <c r="AR29" i="15"/>
  <c r="AR23" i="15"/>
  <c r="AR16" i="15"/>
  <c r="AR12" i="15"/>
  <c r="AR15" i="15"/>
  <c r="AR10" i="15"/>
  <c r="AR17" i="15"/>
  <c r="AR18" i="15"/>
  <c r="AR25" i="15"/>
  <c r="AR22" i="15"/>
  <c r="AK30" i="15"/>
  <c r="D39" i="15"/>
  <c r="AH48" i="15" s="1"/>
  <c r="AK32" i="15"/>
  <c r="X11" i="15"/>
  <c r="I11" i="15"/>
  <c r="N11" i="15"/>
  <c r="E605" i="11" l="1"/>
  <c r="D607" i="11"/>
  <c r="L615" i="11"/>
  <c r="F605" i="11"/>
  <c r="C609" i="11"/>
  <c r="B612" i="11"/>
  <c r="K609" i="11"/>
  <c r="B614" i="11"/>
  <c r="K611" i="11"/>
  <c r="C611" i="11"/>
  <c r="I616" i="11"/>
  <c r="L622" i="11" s="1"/>
  <c r="J612" i="11"/>
  <c r="L618" i="11"/>
  <c r="B610" i="11"/>
  <c r="C607" i="11"/>
  <c r="K607" i="11"/>
  <c r="L616" i="11"/>
  <c r="I614" i="11"/>
  <c r="L620" i="11" s="1"/>
  <c r="J610" i="11"/>
  <c r="AH47" i="15"/>
  <c r="AH45" i="15"/>
  <c r="AH46" i="15"/>
  <c r="AH50" i="15"/>
  <c r="AH51" i="15"/>
  <c r="M39" i="15"/>
  <c r="AA46" i="15"/>
  <c r="AC46" i="15" s="1"/>
  <c r="AA47" i="15"/>
  <c r="AC47" i="15" s="1"/>
  <c r="AA45" i="15"/>
  <c r="AC45" i="15" s="1"/>
  <c r="AA50" i="15"/>
  <c r="AC50" i="15" s="1"/>
  <c r="AA48" i="15"/>
  <c r="AC48" i="15" s="1"/>
  <c r="AA51" i="15"/>
  <c r="AC51" i="15" s="1"/>
  <c r="S45" i="15"/>
  <c r="U45" i="15" s="1"/>
  <c r="S46" i="15"/>
  <c r="U46" i="15" s="1"/>
  <c r="S47" i="15"/>
  <c r="U47" i="15" s="1"/>
  <c r="S51" i="15"/>
  <c r="U51" i="15" s="1"/>
  <c r="S50" i="15"/>
  <c r="U50" i="15" s="1"/>
  <c r="S48" i="15"/>
  <c r="U48" i="15" s="1"/>
  <c r="C610" i="11" l="1"/>
  <c r="B613" i="11"/>
  <c r="K610" i="11"/>
  <c r="C614" i="11"/>
  <c r="K614" i="11"/>
  <c r="E607" i="11"/>
  <c r="F607" i="11"/>
  <c r="D609" i="11"/>
  <c r="L617" i="11"/>
  <c r="B615" i="11"/>
  <c r="K612" i="11"/>
  <c r="C612" i="11"/>
  <c r="I39" i="15"/>
  <c r="K615" i="11" l="1"/>
  <c r="C615" i="11"/>
  <c r="K613" i="11"/>
  <c r="C613" i="11"/>
  <c r="E609" i="11"/>
  <c r="F609" i="11"/>
  <c r="D611" i="11"/>
  <c r="L619" i="11"/>
  <c r="E611" i="11" l="1"/>
  <c r="F611" i="11"/>
  <c r="D613" i="11"/>
  <c r="L621" i="11"/>
  <c r="E613" i="11" l="1"/>
  <c r="F613" i="11"/>
  <c r="L623" i="11"/>
</calcChain>
</file>

<file path=xl/sharedStrings.xml><?xml version="1.0" encoding="utf-8"?>
<sst xmlns="http://schemas.openxmlformats.org/spreadsheetml/2006/main" count="7565" uniqueCount="1678">
  <si>
    <t>Feuille de personnage</t>
  </si>
  <si>
    <t>Nom du joueur :</t>
  </si>
  <si>
    <t>Date de création :</t>
  </si>
  <si>
    <t>Classe</t>
  </si>
  <si>
    <t>Niveau :</t>
  </si>
  <si>
    <t>Titre :</t>
  </si>
  <si>
    <t>Classe :</t>
  </si>
  <si>
    <t xml:space="preserve">Race : </t>
  </si>
  <si>
    <t xml:space="preserve">Sexe : </t>
  </si>
  <si>
    <t xml:space="preserve">Age : </t>
  </si>
  <si>
    <t>Dieu :</t>
  </si>
  <si>
    <t>Talent acquis :</t>
  </si>
  <si>
    <t>Signe particulier :</t>
  </si>
  <si>
    <t>Couleur de peau :</t>
  </si>
  <si>
    <t>Couleur des yeux :</t>
  </si>
  <si>
    <t>Couleur des cheveux :</t>
  </si>
  <si>
    <t>Taille/Poids :</t>
  </si>
  <si>
    <t>FOR</t>
  </si>
  <si>
    <t>INT</t>
  </si>
  <si>
    <t>SAG</t>
  </si>
  <si>
    <t>DEX</t>
  </si>
  <si>
    <t>CON</t>
  </si>
  <si>
    <t>CHA</t>
  </si>
  <si>
    <t>Toucher</t>
  </si>
  <si>
    <t>Dégats</t>
  </si>
  <si>
    <t>Ajust</t>
  </si>
  <si>
    <t>Poids</t>
  </si>
  <si>
    <t>Ouvert</t>
  </si>
  <si>
    <t>portes</t>
  </si>
  <si>
    <t>Torsion</t>
  </si>
  <si>
    <t>Barreaux</t>
  </si>
  <si>
    <t>Race</t>
  </si>
  <si>
    <t>Infra-vision :</t>
  </si>
  <si>
    <t>Detect pass secret :</t>
  </si>
  <si>
    <t>Résistance :</t>
  </si>
  <si>
    <t>Att par surprise :</t>
  </si>
  <si>
    <t>Charme/Know legend :</t>
  </si>
  <si>
    <t>Vade retro :</t>
  </si>
  <si>
    <t xml:space="preserve">Assassinat : </t>
  </si>
  <si>
    <t xml:space="preserve">Detect magic : </t>
  </si>
  <si>
    <t>Bonus Magie :</t>
  </si>
  <si>
    <t>Type</t>
  </si>
  <si>
    <t>Description</t>
  </si>
  <si>
    <t>Bonus</t>
  </si>
  <si>
    <t>Talents de voleur</t>
  </si>
  <si>
    <t>Armure</t>
  </si>
  <si>
    <t>Bouclier</t>
  </si>
  <si>
    <t>Anneau</t>
  </si>
  <si>
    <t>Bracelet</t>
  </si>
  <si>
    <t>Autre</t>
  </si>
  <si>
    <t>DEXT</t>
  </si>
  <si>
    <t>CA</t>
  </si>
  <si>
    <t>Dos</t>
  </si>
  <si>
    <t>Magie</t>
  </si>
  <si>
    <t>Pick pocket</t>
  </si>
  <si>
    <t>Crochetage</t>
  </si>
  <si>
    <t>Ecoute aux portes</t>
  </si>
  <si>
    <t>Escalade</t>
  </si>
  <si>
    <t>Jets de Protection</t>
  </si>
  <si>
    <t>RACE</t>
  </si>
  <si>
    <t>MAGIE</t>
  </si>
  <si>
    <t>TOTAL</t>
  </si>
  <si>
    <t>Paralysie/Poison</t>
  </si>
  <si>
    <t>Mort magique</t>
  </si>
  <si>
    <t>Pétrification</t>
  </si>
  <si>
    <t>Polymorphose</t>
  </si>
  <si>
    <t>Baguette</t>
  </si>
  <si>
    <t>Baton magique</t>
  </si>
  <si>
    <t>Souffle</t>
  </si>
  <si>
    <t>Sortilèges</t>
  </si>
  <si>
    <t>Points de Vie</t>
  </si>
  <si>
    <t>Vitesse</t>
  </si>
  <si>
    <t>BACKSTABB</t>
  </si>
  <si>
    <t xml:space="preserve">XP MIN : </t>
  </si>
  <si>
    <t>XP MAX :</t>
  </si>
  <si>
    <t>TABLEAU DES ARMES</t>
  </si>
  <si>
    <t>TOUCHER</t>
  </si>
  <si>
    <t>DOMMAGES</t>
  </si>
  <si>
    <t>TYPE</t>
  </si>
  <si>
    <t>NOTES</t>
  </si>
  <si>
    <t>Coprs à corps</t>
  </si>
  <si>
    <t>Jets</t>
  </si>
  <si>
    <t>Lang</t>
  </si>
  <si>
    <t>Add</t>
  </si>
  <si>
    <t>Know</t>
  </si>
  <si>
    <t>Spells</t>
  </si>
  <si>
    <t>Sorts</t>
  </si>
  <si>
    <t>Niveau</t>
  </si>
  <si>
    <t>Sort</t>
  </si>
  <si>
    <t>% Echec</t>
  </si>
  <si>
    <t>aux sorts</t>
  </si>
  <si>
    <t>Jp/Sorts</t>
  </si>
  <si>
    <t>Surprise</t>
  </si>
  <si>
    <t>Ajustement</t>
  </si>
  <si>
    <t>Toucher Projectiles</t>
  </si>
  <si>
    <t>Ajustement Classe d'Armure</t>
  </si>
  <si>
    <t>Jp / Baguettes et Souffle</t>
  </si>
  <si>
    <t>Points de vie</t>
  </si>
  <si>
    <t>Choc</t>
  </si>
  <si>
    <t>Metab</t>
  </si>
  <si>
    <t xml:space="preserve">% de </t>
  </si>
  <si>
    <t>Resurrection</t>
  </si>
  <si>
    <t>Ajust JP</t>
  </si>
  <si>
    <t>Potion / Pétrification</t>
  </si>
  <si>
    <t>Nbr Max</t>
  </si>
  <si>
    <t>Suivants</t>
  </si>
  <si>
    <t>Loyauté</t>
  </si>
  <si>
    <t xml:space="preserve">Ajustement </t>
  </si>
  <si>
    <t>Réactions</t>
  </si>
  <si>
    <t>Druide</t>
  </si>
  <si>
    <t>Guerrier</t>
  </si>
  <si>
    <t>CLERC</t>
  </si>
  <si>
    <t>DRUIDE</t>
  </si>
  <si>
    <t>GUERRIER</t>
  </si>
  <si>
    <t>PALADIN</t>
  </si>
  <si>
    <t>RANGER</t>
  </si>
  <si>
    <t>MAGICIEN</t>
  </si>
  <si>
    <t>ILLUSIONISTE</t>
  </si>
  <si>
    <t>VOLEUR</t>
  </si>
  <si>
    <t>ASSASSIN</t>
  </si>
  <si>
    <t>HUMAIN</t>
  </si>
  <si>
    <t>ELFE</t>
  </si>
  <si>
    <t>NAIN</t>
  </si>
  <si>
    <t>DEMI-ELFE</t>
  </si>
  <si>
    <t>GNOME</t>
  </si>
  <si>
    <t>PETITE-GENS</t>
  </si>
  <si>
    <t>DEMI-ORC</t>
  </si>
  <si>
    <t>Vétéran</t>
  </si>
  <si>
    <t>Maitre d'armes</t>
  </si>
  <si>
    <t>Heros</t>
  </si>
  <si>
    <t>Spadassin</t>
  </si>
  <si>
    <t>Myrmidon</t>
  </si>
  <si>
    <t>Champion</t>
  </si>
  <si>
    <t>Superhéros</t>
  </si>
  <si>
    <t>Seigneur</t>
  </si>
  <si>
    <t>Preux</t>
  </si>
  <si>
    <t>Protecteur</t>
  </si>
  <si>
    <t>Défenseur</t>
  </si>
  <si>
    <t>Prétorien</t>
  </si>
  <si>
    <t>Gardien</t>
  </si>
  <si>
    <t>Chevalier</t>
  </si>
  <si>
    <t>Justicier</t>
  </si>
  <si>
    <t>Paladin</t>
  </si>
  <si>
    <t>Trappeur</t>
  </si>
  <si>
    <t>Pisteur</t>
  </si>
  <si>
    <t>Eclaireur</t>
  </si>
  <si>
    <t>Chasseur</t>
  </si>
  <si>
    <t>Traqueur</t>
  </si>
  <si>
    <t>Guide</t>
  </si>
  <si>
    <t>Pionnier</t>
  </si>
  <si>
    <t>Ranger</t>
  </si>
  <si>
    <t>Chevalier Ranger</t>
  </si>
  <si>
    <t>Seigneur Ranger</t>
  </si>
  <si>
    <t>Apprenti-Sorcier</t>
  </si>
  <si>
    <t>Envoûteur</t>
  </si>
  <si>
    <t>Invocateur</t>
  </si>
  <si>
    <t>Théurgiste</t>
  </si>
  <si>
    <t>Thaumaturge</t>
  </si>
  <si>
    <t>Magicien</t>
  </si>
  <si>
    <t>Enchanteur</t>
  </si>
  <si>
    <t>Magistère</t>
  </si>
  <si>
    <t>Ensorceleur</t>
  </si>
  <si>
    <t>Nécromancien</t>
  </si>
  <si>
    <t>Sorcier</t>
  </si>
  <si>
    <t>Prestidigitateur</t>
  </si>
  <si>
    <t>Manipulateur Néophite</t>
  </si>
  <si>
    <t>Manipulateur</t>
  </si>
  <si>
    <t>Maître Manipulateur</t>
  </si>
  <si>
    <t>Cabaliste</t>
  </si>
  <si>
    <t>Visionnaire</t>
  </si>
  <si>
    <t>Fantasmiste</t>
  </si>
  <si>
    <t>Apparitioniste</t>
  </si>
  <si>
    <t>créateur</t>
  </si>
  <si>
    <t>Illusionniste</t>
  </si>
  <si>
    <t>Vagabond</t>
  </si>
  <si>
    <t>Pied-Feutré</t>
  </si>
  <si>
    <t>Vide-Gousset</t>
  </si>
  <si>
    <t>Cambrioleur</t>
  </si>
  <si>
    <t>Monte en l'air</t>
  </si>
  <si>
    <t>Escroc</t>
  </si>
  <si>
    <t>Truand</t>
  </si>
  <si>
    <t>Faussaire</t>
  </si>
  <si>
    <t>Voleur</t>
  </si>
  <si>
    <t>Maitre Voleur</t>
  </si>
  <si>
    <t>Bravo</t>
  </si>
  <si>
    <t>Coupe-Jarret</t>
  </si>
  <si>
    <t>Etrangleur</t>
  </si>
  <si>
    <t>Meurtrier</t>
  </si>
  <si>
    <t>Thug</t>
  </si>
  <si>
    <t>Tueur</t>
  </si>
  <si>
    <t>Egorgeur</t>
  </si>
  <si>
    <t>Executeur</t>
  </si>
  <si>
    <t>Assassin</t>
  </si>
  <si>
    <t>Expet Assassin</t>
  </si>
  <si>
    <t>Haut Assassin</t>
  </si>
  <si>
    <t>Chef Assassin</t>
  </si>
  <si>
    <t>Maitre Assassin</t>
  </si>
  <si>
    <t>Maitre de Guilde des Assassins</t>
  </si>
  <si>
    <t>Grand père des Assassins</t>
  </si>
  <si>
    <t>Acolyte</t>
  </si>
  <si>
    <t>Adepte</t>
  </si>
  <si>
    <t>Prêtre</t>
  </si>
  <si>
    <t>Curé</t>
  </si>
  <si>
    <t>Parfait</t>
  </si>
  <si>
    <t>Evêque</t>
  </si>
  <si>
    <t>Lama</t>
  </si>
  <si>
    <t>Patriarche</t>
  </si>
  <si>
    <t>Grand Prêtre</t>
  </si>
  <si>
    <t>Novice</t>
  </si>
  <si>
    <t>Hermine</t>
  </si>
  <si>
    <t>Initié du 1er Cercle</t>
  </si>
  <si>
    <t>Initié du 2ème Cercle</t>
  </si>
  <si>
    <t>Initié du 3ème Cercle</t>
  </si>
  <si>
    <t>Initié du 4ème Cercle</t>
  </si>
  <si>
    <t>Initié du 5ème Cercle</t>
  </si>
  <si>
    <t>Initié du 6ème Cercle</t>
  </si>
  <si>
    <t>Initié du 7ème Cercle</t>
  </si>
  <si>
    <t>Initié du 8ème Cercle</t>
  </si>
  <si>
    <t>Initié du 9ème Cercle</t>
  </si>
  <si>
    <t>Archi Druide</t>
  </si>
  <si>
    <t>Grand Druide</t>
  </si>
  <si>
    <t>Intelligence</t>
  </si>
  <si>
    <t>Langue</t>
  </si>
  <si>
    <t>Min</t>
  </si>
  <si>
    <t>Max</t>
  </si>
  <si>
    <t>Sagesse</t>
  </si>
  <si>
    <t>Know spell</t>
  </si>
  <si>
    <t>jp</t>
  </si>
  <si>
    <t>Dextérité</t>
  </si>
  <si>
    <t>Hit projectile</t>
  </si>
  <si>
    <t>detect piège</t>
  </si>
  <si>
    <t>Silent move</t>
  </si>
  <si>
    <t>Shadow hide</t>
  </si>
  <si>
    <t>Constitution</t>
  </si>
  <si>
    <t>PV</t>
  </si>
  <si>
    <t>Resist trauma</t>
  </si>
  <si>
    <t>Ressurect</t>
  </si>
  <si>
    <t>Charisme</t>
  </si>
  <si>
    <t>Nb Suivant</t>
  </si>
  <si>
    <t>Reaction</t>
  </si>
  <si>
    <t>Force</t>
  </si>
  <si>
    <t>HIT</t>
  </si>
  <si>
    <t>Degats</t>
  </si>
  <si>
    <t>Portes</t>
  </si>
  <si>
    <t>1 - 2</t>
  </si>
  <si>
    <t>1 - 3</t>
  </si>
  <si>
    <t>1 - 4</t>
  </si>
  <si>
    <t>1 - 5</t>
  </si>
  <si>
    <t>Ecoute porte</t>
  </si>
  <si>
    <t>Lecture langages</t>
  </si>
  <si>
    <t>Aucune</t>
  </si>
  <si>
    <t>Armure de cuir</t>
  </si>
  <si>
    <t>Armure de cuir cloutée</t>
  </si>
  <si>
    <t>Lorica</t>
  </si>
  <si>
    <t>Harnois</t>
  </si>
  <si>
    <t>Plate feuilletée</t>
  </si>
  <si>
    <t>Armure de Plate</t>
  </si>
  <si>
    <t>Metal</t>
  </si>
  <si>
    <t>Cuir</t>
  </si>
  <si>
    <t>Const</t>
  </si>
  <si>
    <t xml:space="preserve">    Toucher</t>
  </si>
  <si>
    <t>ARMES</t>
  </si>
  <si>
    <t>Baton</t>
  </si>
  <si>
    <t>1D6</t>
  </si>
  <si>
    <t>Cimeterre</t>
  </si>
  <si>
    <t>1D8</t>
  </si>
  <si>
    <t>Couteau de Brèche</t>
  </si>
  <si>
    <t>1D10</t>
  </si>
  <si>
    <t>Dague</t>
  </si>
  <si>
    <t>1D4</t>
  </si>
  <si>
    <t>Epée Batarde</t>
  </si>
  <si>
    <t>Epée Courte</t>
  </si>
  <si>
    <t>Epée Large</t>
  </si>
  <si>
    <t>Epée Longue</t>
  </si>
  <si>
    <t xml:space="preserve">Etoile du matin </t>
  </si>
  <si>
    <t>Fléau d'Arme</t>
  </si>
  <si>
    <t>2D4</t>
  </si>
  <si>
    <t>Guisarme</t>
  </si>
  <si>
    <t>Hache d'arme</t>
  </si>
  <si>
    <t>3D8</t>
  </si>
  <si>
    <t>Hallebarde</t>
  </si>
  <si>
    <t>2D6</t>
  </si>
  <si>
    <t>Masse d'Arme</t>
  </si>
  <si>
    <t>Trident</t>
  </si>
  <si>
    <t>3D4</t>
  </si>
  <si>
    <t>ARMES DE JET</t>
  </si>
  <si>
    <t>Arc</t>
  </si>
  <si>
    <t>Arbalette</t>
  </si>
  <si>
    <t>Flechette</t>
  </si>
  <si>
    <t>Fronde</t>
  </si>
  <si>
    <t>Hache de jet</t>
  </si>
  <si>
    <t>Javelot</t>
  </si>
  <si>
    <t>Epée Espadon</t>
  </si>
  <si>
    <t>3D6</t>
  </si>
  <si>
    <t>Fouet</t>
  </si>
  <si>
    <t>cadence</t>
  </si>
  <si>
    <t>NON</t>
  </si>
  <si>
    <t>20M</t>
  </si>
  <si>
    <t xml:space="preserve">1 (ou3) sur 1D6 </t>
  </si>
  <si>
    <t>Charme 90%</t>
  </si>
  <si>
    <t>1-2 sur 1D6</t>
  </si>
  <si>
    <t>Charme 30%</t>
  </si>
  <si>
    <t>1 sur 1D6</t>
  </si>
  <si>
    <t>1 à 4 sur 1D6</t>
  </si>
  <si>
    <t>1 à 3 sur 1D6</t>
  </si>
  <si>
    <t>OUI</t>
  </si>
  <si>
    <t>Aucun</t>
  </si>
  <si>
    <t>niv</t>
  </si>
  <si>
    <t>Pick Pocket</t>
  </si>
  <si>
    <t>Lecture des Langages</t>
  </si>
  <si>
    <t>Repérage et 
Désamorçage</t>
  </si>
  <si>
    <t>Déplacement
silencieux</t>
  </si>
  <si>
    <t>Dissimulation 
dans l'ombre</t>
  </si>
  <si>
    <t>Bouclier bois</t>
  </si>
  <si>
    <t>Bouclier cuir</t>
  </si>
  <si>
    <t>Bouclier métal</t>
  </si>
  <si>
    <t>Réel</t>
  </si>
  <si>
    <t>m</t>
  </si>
  <si>
    <t>Objet</t>
  </si>
  <si>
    <t>Pas de bracelet</t>
  </si>
  <si>
    <t>Tissu</t>
  </si>
  <si>
    <t>Protect</t>
  </si>
  <si>
    <t>FACE</t>
  </si>
  <si>
    <t>Valeur</t>
  </si>
  <si>
    <t>X2</t>
  </si>
  <si>
    <t>backstabb</t>
  </si>
  <si>
    <t>X3</t>
  </si>
  <si>
    <t>X4</t>
  </si>
  <si>
    <t>X5</t>
  </si>
  <si>
    <t>Cadence</t>
  </si>
  <si>
    <t>Magic CONST</t>
  </si>
  <si>
    <t>JP -2</t>
  </si>
  <si>
    <t>Marteau de Lancer</t>
  </si>
  <si>
    <t>bonus</t>
  </si>
  <si>
    <t>Dés de vie</t>
  </si>
  <si>
    <t>sag</t>
  </si>
  <si>
    <t>for</t>
  </si>
  <si>
    <t>sag + char</t>
  </si>
  <si>
    <t>for + sag</t>
  </si>
  <si>
    <t>for + int + sag</t>
  </si>
  <si>
    <t>int</t>
  </si>
  <si>
    <t>dext</t>
  </si>
  <si>
    <t>no</t>
  </si>
  <si>
    <t>Bonus 10% :</t>
  </si>
  <si>
    <t>ch</t>
  </si>
  <si>
    <t>SAGESSE &gt; 15</t>
  </si>
  <si>
    <t>SAG/CHAR &gt; 15</t>
  </si>
  <si>
    <t>FORCE &gt; 15</t>
  </si>
  <si>
    <t>FOR/SAG &gt;15</t>
  </si>
  <si>
    <t>FOR/INT/SAG &gt; 15</t>
  </si>
  <si>
    <t>INTEL &gt; 15</t>
  </si>
  <si>
    <t>DEXT &gt; 15</t>
  </si>
  <si>
    <t>POSSESSIONS &amp; EQUIPEMENT</t>
  </si>
  <si>
    <t>ILLUSIONNISTE</t>
  </si>
  <si>
    <t>Clerc</t>
  </si>
  <si>
    <t>Encombrement</t>
  </si>
  <si>
    <t>dé 100</t>
  </si>
  <si>
    <t>Talent</t>
  </si>
  <si>
    <t>Armurier</t>
  </si>
  <si>
    <t>Bijoutier</t>
  </si>
  <si>
    <t>Exportateur</t>
  </si>
  <si>
    <t>Constructeur de navires</t>
  </si>
  <si>
    <t>Ebéniste/Sclupteur</t>
  </si>
  <si>
    <t>Eleveur</t>
  </si>
  <si>
    <t>Peintre</t>
  </si>
  <si>
    <t>Fabricant arc/flèches</t>
  </si>
  <si>
    <t>Fermier</t>
  </si>
  <si>
    <t>Garde forestier</t>
  </si>
  <si>
    <t>Joueur profesionnel</t>
  </si>
  <si>
    <t>Maçon/Charpentier</t>
  </si>
  <si>
    <t>Matelot</t>
  </si>
  <si>
    <t>Mineur</t>
  </si>
  <si>
    <t>Retirer le dé</t>
  </si>
  <si>
    <t>Tailleur</t>
  </si>
  <si>
    <t>Jongleur</t>
  </si>
  <si>
    <t>Conteur</t>
  </si>
  <si>
    <t>Cheveux</t>
  </si>
  <si>
    <t>Chauve</t>
  </si>
  <si>
    <t>Roux</t>
  </si>
  <si>
    <t>Gris</t>
  </si>
  <si>
    <t>Peau</t>
  </si>
  <si>
    <t>Très blanche</t>
  </si>
  <si>
    <t>Blanche</t>
  </si>
  <si>
    <t>Halée</t>
  </si>
  <si>
    <t>Bronzée</t>
  </si>
  <si>
    <t>Mat</t>
  </si>
  <si>
    <t>Metis</t>
  </si>
  <si>
    <t>Marron</t>
  </si>
  <si>
    <t>Noire</t>
  </si>
  <si>
    <t>Yeux</t>
  </si>
  <si>
    <t>Noirs</t>
  </si>
  <si>
    <t>Marrons</t>
  </si>
  <si>
    <t>Verts</t>
  </si>
  <si>
    <t>Bleus</t>
  </si>
  <si>
    <t>Noisette</t>
  </si>
  <si>
    <t>Violets</t>
  </si>
  <si>
    <t>Jaunes</t>
  </si>
  <si>
    <t>Vairons</t>
  </si>
  <si>
    <t>Blonds platine</t>
  </si>
  <si>
    <t>Blonds</t>
  </si>
  <si>
    <t>Chatains</t>
  </si>
  <si>
    <t>Chatains foncés</t>
  </si>
  <si>
    <t>Blonds foncés</t>
  </si>
  <si>
    <t>Chatains clairs</t>
  </si>
  <si>
    <t>Bruns</t>
  </si>
  <si>
    <t>Sortilèges de Niveau 1</t>
  </si>
  <si>
    <t>INFORMATIONS DIVERSES</t>
  </si>
  <si>
    <t>Expérience</t>
  </si>
  <si>
    <t>Notes</t>
  </si>
  <si>
    <t>1 Corde 15m</t>
  </si>
  <si>
    <t>2 Flasques d'huile</t>
  </si>
  <si>
    <t>3 Torches</t>
  </si>
  <si>
    <t>1 Sac à dos</t>
  </si>
  <si>
    <t>1 Cape longue</t>
  </si>
  <si>
    <t>Dieux</t>
  </si>
  <si>
    <t>Aurile Déesse de l'hiver</t>
  </si>
  <si>
    <t>Azouth le Magicien</t>
  </si>
  <si>
    <t>Baine Dieu de la guerre</t>
  </si>
  <si>
    <t>Beshaba Déesse de Duperie</t>
  </si>
  <si>
    <t>Bhaal Dieu du Meurtre</t>
  </si>
  <si>
    <t>Chauntéa Déesse de la vie</t>
  </si>
  <si>
    <t>Cyric Dieu du Mensonge</t>
  </si>
  <si>
    <t>Déneïr Dieu de l'Ecriture</t>
  </si>
  <si>
    <t>Eldath Déesse de la Paix</t>
  </si>
  <si>
    <t>Gargauth Dieu de la Trahison</t>
  </si>
  <si>
    <t>Gond Dieu de l'Artisanat</t>
  </si>
  <si>
    <t>Heaume Dieu Protecteur</t>
  </si>
  <si>
    <t>Ilmater Dieu de l'Endurance</t>
  </si>
  <si>
    <t>Kélemvor Dieu des Morts</t>
  </si>
  <si>
    <t>Lathandre Dieu de l'Aube</t>
  </si>
  <si>
    <t>Leira Déesse de l'illusion</t>
  </si>
  <si>
    <t>Lliira Déesse de la Joie</t>
  </si>
  <si>
    <t>Loviatar Déesse de la Torture</t>
  </si>
  <si>
    <t>Mailikki Déesse des Forêts</t>
  </si>
  <si>
    <t>Malar Dieu de la Chasse</t>
  </si>
  <si>
    <t>Mask Dieu des Voleurs</t>
  </si>
  <si>
    <t>Milil Dieu des Chants</t>
  </si>
  <si>
    <t>Myrkul Dieu de la Mort</t>
  </si>
  <si>
    <t>Mystra Déesse de la Magie</t>
  </si>
  <si>
    <t>Nobanion Dieu des Animaux</t>
  </si>
  <si>
    <t>Oghma Dieu ddu Savoir</t>
  </si>
  <si>
    <t>Savras Dieu du Destin</t>
  </si>
  <si>
    <t>Séluné Déesse de la Lune</t>
  </si>
  <si>
    <t>Shar Déesse des Ténèbres</t>
  </si>
  <si>
    <t>Sunie Déesse de l'Amour</t>
  </si>
  <si>
    <t>Sylvanus Dieu de la Nature</t>
  </si>
  <si>
    <t>Talona Déesse du Poison</t>
  </si>
  <si>
    <t>Talos Dieu des Tempêtes</t>
  </si>
  <si>
    <t>Tempus Dieu de la Guerre</t>
  </si>
  <si>
    <t>Tiamat Déesse de Dragons</t>
  </si>
  <si>
    <t>Torm Dieu du Courage</t>
  </si>
  <si>
    <t>Tymora Déesse de la Chance</t>
  </si>
  <si>
    <t>Tyr Dieu de la Justice</t>
  </si>
  <si>
    <t>Umberlie Déesse des Mers</t>
  </si>
  <si>
    <t>Waukyne Déesse du Commerce</t>
  </si>
  <si>
    <t>CB</t>
  </si>
  <si>
    <t>CM</t>
  </si>
  <si>
    <t>CN</t>
  </si>
  <si>
    <t>LB</t>
  </si>
  <si>
    <t>LM</t>
  </si>
  <si>
    <t>LN</t>
  </si>
  <si>
    <t>N</t>
  </si>
  <si>
    <t>NB</t>
  </si>
  <si>
    <t>NM</t>
  </si>
  <si>
    <t>Alignement</t>
  </si>
  <si>
    <t>Bracelet de défense CA8</t>
  </si>
  <si>
    <t>Bracelet de défense CA7</t>
  </si>
  <si>
    <t>Bracelet de défense CA6</t>
  </si>
  <si>
    <t>Bracelet de défense CA5</t>
  </si>
  <si>
    <t>Bracelet de défense CA4</t>
  </si>
  <si>
    <t>Bracelet de défense CA3</t>
  </si>
  <si>
    <t>Bracelet de défense CA2</t>
  </si>
  <si>
    <t>Cette feuille reprend quasiment toutes les informations présentes dans la feuille originale de AD&amp;D.</t>
  </si>
  <si>
    <t>SAISIE DES INFORMATIONS 3 CHOIX :</t>
  </si>
  <si>
    <t>* Saisir manuellement dans la cellule concernée</t>
  </si>
  <si>
    <t>* Choisir dans le menu déroulant de la cellule</t>
  </si>
  <si>
    <t>* Ne rien inscrire puisque la feuille calcule seule,</t>
  </si>
  <si>
    <t>LISTE DES SAISIES MANUELLES :</t>
  </si>
  <si>
    <t>Nom du joueur, Date de création, NOM, niveau, age, taille/poids, signe particuliers</t>
  </si>
  <si>
    <t>Chiifre des caractéristiques + % de force (si nécessaire)</t>
  </si>
  <si>
    <t>Objets magiques</t>
  </si>
  <si>
    <t>Total PV et Total Xp</t>
  </si>
  <si>
    <t>Pièces d'or</t>
  </si>
  <si>
    <t xml:space="preserve">Possessions &amp; Equipement + Notes </t>
  </si>
  <si>
    <t>SORTILEGES :</t>
  </si>
  <si>
    <t>Dans cette version, seul le nombre de sorts authorisés se calcule automatiquement,</t>
  </si>
  <si>
    <t>Les sorts doivent être inscrits manuellement</t>
  </si>
  <si>
    <t>IMPRESSION :</t>
  </si>
  <si>
    <t>La feuille est paramétrée pour une impression pleine page en Recto/Verrso</t>
  </si>
  <si>
    <t xml:space="preserve">En espérant que cela pourra rendre service à de nombreuses personnes. </t>
  </si>
  <si>
    <t>J'ai voulu créér une feuille de perso à l'image de l'originale,</t>
  </si>
  <si>
    <t>Avec toute mon amitié.</t>
  </si>
  <si>
    <t>MagicStef</t>
  </si>
  <si>
    <t>PS :</t>
  </si>
  <si>
    <t>Je conseille de faire une sauvegarde de la feuille avant toute utilisation (on ne sait jamais lol),</t>
  </si>
  <si>
    <t>De même, le présent onglet "EXPLICATIONS", peut ensuite être supprimé,</t>
  </si>
  <si>
    <t>Toutes les Cellules en :</t>
  </si>
  <si>
    <t>NOUVEAUTES :</t>
  </si>
  <si>
    <t>* Améliorations sur l'interaction des objets sur la Classe d'armure</t>
  </si>
  <si>
    <t>MOINE</t>
  </si>
  <si>
    <t>BARDE</t>
  </si>
  <si>
    <t>Titre</t>
  </si>
  <si>
    <t>Frère</t>
  </si>
  <si>
    <t>Disciple</t>
  </si>
  <si>
    <t>Immaculé</t>
  </si>
  <si>
    <t>Maître</t>
  </si>
  <si>
    <t>Maître Supérieur</t>
  </si>
  <si>
    <t>Maître des Dragons</t>
  </si>
  <si>
    <t>Maître du Vent du Nord</t>
  </si>
  <si>
    <t>Maître du Vent d'Ouest</t>
  </si>
  <si>
    <t>Maître du Vent du Sud</t>
  </si>
  <si>
    <t>Maître du Vent d'Est</t>
  </si>
  <si>
    <t>Maitre de l'Hiver</t>
  </si>
  <si>
    <t>Maitre de l'Automne</t>
  </si>
  <si>
    <t>Maitre de l'Eté</t>
  </si>
  <si>
    <t>Maître du Printemps</t>
  </si>
  <si>
    <t>Grand Maître des Fleurs</t>
  </si>
  <si>
    <t>Chansonnier</t>
  </si>
  <si>
    <t>Aède</t>
  </si>
  <si>
    <t>Coryphée</t>
  </si>
  <si>
    <t>Scalde</t>
  </si>
  <si>
    <t>Citharède</t>
  </si>
  <si>
    <t>Trouvère</t>
  </si>
  <si>
    <t>Troubadour</t>
  </si>
  <si>
    <t>Ménestrel</t>
  </si>
  <si>
    <t>Minnesinger</t>
  </si>
  <si>
    <t>Rhapsode</t>
  </si>
  <si>
    <t>Barde</t>
  </si>
  <si>
    <t>Maître Barde</t>
  </si>
  <si>
    <t>Sentinelle</t>
  </si>
  <si>
    <t>Classe+DEX+Race</t>
  </si>
  <si>
    <t>backstabb T</t>
  </si>
  <si>
    <t>+2</t>
  </si>
  <si>
    <t>+4</t>
  </si>
  <si>
    <t>Paralyse / Poison / Mort Magique</t>
  </si>
  <si>
    <t>Pétrification  Polymorphose</t>
  </si>
  <si>
    <t>Baguette / Baton magique</t>
  </si>
  <si>
    <t>Sortilège</t>
  </si>
  <si>
    <t>Haut Druide</t>
  </si>
  <si>
    <t>Druide Hiérophante</t>
  </si>
  <si>
    <t>Hiérophante Initié</t>
  </si>
  <si>
    <t>Hiérophante Adepte</t>
  </si>
  <si>
    <t>Maîtr Hiérophante</t>
  </si>
  <si>
    <t>Hiérophante Numineux</t>
  </si>
  <si>
    <t>Hiérophante Mystique</t>
  </si>
  <si>
    <t>Hiérophante des Arcanes</t>
  </si>
  <si>
    <t>Hiérophante de la Cabale</t>
  </si>
  <si>
    <t>Classe+CAR+Race</t>
  </si>
  <si>
    <t>Anneau de protection</t>
  </si>
  <si>
    <t>Cape de protection</t>
  </si>
  <si>
    <t>Magique</t>
  </si>
  <si>
    <t>TACO</t>
  </si>
  <si>
    <t>Pénalité de non-maîtrise</t>
  </si>
  <si>
    <t>martiales init</t>
  </si>
  <si>
    <t>tranche niv</t>
  </si>
  <si>
    <t>Anneau / Cape</t>
  </si>
  <si>
    <t>1D6+1</t>
  </si>
  <si>
    <t>1D2</t>
  </si>
  <si>
    <t>Lance</t>
  </si>
  <si>
    <t>1D3</t>
  </si>
  <si>
    <t>1D4+ 1</t>
  </si>
  <si>
    <t>1D6+ 1</t>
  </si>
  <si>
    <t>M</t>
  </si>
  <si>
    <t>F</t>
  </si>
  <si>
    <t>Mag</t>
  </si>
  <si>
    <t>Maîtrise ?</t>
  </si>
  <si>
    <t>P/M</t>
  </si>
  <si>
    <t>G</t>
  </si>
  <si>
    <t>Tot</t>
  </si>
  <si>
    <t>Maîtrise</t>
  </si>
  <si>
    <t>Initiale</t>
  </si>
  <si>
    <t>Pénalité</t>
  </si>
  <si>
    <t>Total</t>
  </si>
  <si>
    <t>CADENCES</t>
  </si>
  <si>
    <t>CADENCES SPE</t>
  </si>
  <si>
    <t>Cotte de maille</t>
  </si>
  <si>
    <t>Cotte de maille elfique</t>
  </si>
  <si>
    <t>S</t>
  </si>
  <si>
    <t>non</t>
  </si>
  <si>
    <t>maîtrise donc pas de pénalité</t>
  </si>
  <si>
    <t>Mains Nues</t>
  </si>
  <si>
    <t>Spécialisation</t>
  </si>
  <si>
    <t>Tranche</t>
  </si>
  <si>
    <t>2D4+1</t>
  </si>
  <si>
    <t>4D4</t>
  </si>
  <si>
    <t>4D4+1</t>
  </si>
  <si>
    <t>5D4</t>
  </si>
  <si>
    <t>6D4</t>
  </si>
  <si>
    <t>5D6</t>
  </si>
  <si>
    <t>8D4</t>
  </si>
  <si>
    <t>1D10+3</t>
  </si>
  <si>
    <t>Dés de Vie</t>
  </si>
  <si>
    <t>2D8</t>
  </si>
  <si>
    <t>4D8</t>
  </si>
  <si>
    <t>5D8</t>
  </si>
  <si>
    <t>6D8</t>
  </si>
  <si>
    <t>7D8</t>
  </si>
  <si>
    <t>8D8</t>
  </si>
  <si>
    <t>9D8</t>
  </si>
  <si>
    <t>10D8</t>
  </si>
  <si>
    <t>11D8</t>
  </si>
  <si>
    <t>12D8</t>
  </si>
  <si>
    <t>13D8</t>
  </si>
  <si>
    <t>14D8</t>
  </si>
  <si>
    <t>15D8</t>
  </si>
  <si>
    <t>2D10</t>
  </si>
  <si>
    <t>3D10</t>
  </si>
  <si>
    <t>4D10</t>
  </si>
  <si>
    <t>5D10</t>
  </si>
  <si>
    <t>6D10</t>
  </si>
  <si>
    <t>7D10</t>
  </si>
  <si>
    <t>8D10</t>
  </si>
  <si>
    <t>9D10</t>
  </si>
  <si>
    <t>7D10+1D6</t>
  </si>
  <si>
    <t>7D10+2D6</t>
  </si>
  <si>
    <t>7D10+3D6</t>
  </si>
  <si>
    <t>7D10+4D6</t>
  </si>
  <si>
    <t>7D10+5D6</t>
  </si>
  <si>
    <t>7D10+6D6</t>
  </si>
  <si>
    <t>7D10+7D6</t>
  </si>
  <si>
    <t>7D10+8D6</t>
  </si>
  <si>
    <t>7D10+9D6</t>
  </si>
  <si>
    <t>7D10+10D6</t>
  </si>
  <si>
    <t>7D10+11D6</t>
  </si>
  <si>
    <t>7D10+12D6</t>
  </si>
  <si>
    <t>7D10+13D6</t>
  </si>
  <si>
    <t>7D10+14D6</t>
  </si>
  <si>
    <t>7D10+14D6+1</t>
  </si>
  <si>
    <t>7D10+14D6+2</t>
  </si>
  <si>
    <t>7D10+14D6+3</t>
  </si>
  <si>
    <t>7D10+14D6+4</t>
  </si>
  <si>
    <t>7D10+14D6+5</t>
  </si>
  <si>
    <t>7D10+14D6+6</t>
  </si>
  <si>
    <t>7D10+14D6+7</t>
  </si>
  <si>
    <t>7D10+14D6+8</t>
  </si>
  <si>
    <t>7D10+14D6+9</t>
  </si>
  <si>
    <t>7D10+14D6+10</t>
  </si>
  <si>
    <t>7D10+14D6+11</t>
  </si>
  <si>
    <t>7D10+14D6+12</t>
  </si>
  <si>
    <t>9D8+2</t>
  </si>
  <si>
    <t>9D8+4</t>
  </si>
  <si>
    <t>9D8+6</t>
  </si>
  <si>
    <t>9D8+8</t>
  </si>
  <si>
    <t>9D8+10</t>
  </si>
  <si>
    <t>9D8+12</t>
  </si>
  <si>
    <t>9D8+14</t>
  </si>
  <si>
    <t>9D8+16</t>
  </si>
  <si>
    <t>9D8+18</t>
  </si>
  <si>
    <t>9D8+20</t>
  </si>
  <si>
    <t>9D8+22</t>
  </si>
  <si>
    <t>9D8+24</t>
  </si>
  <si>
    <t>9D8+26</t>
  </si>
  <si>
    <t>9D8+28</t>
  </si>
  <si>
    <t>9D8+30</t>
  </si>
  <si>
    <t>9D8+32</t>
  </si>
  <si>
    <t>9D8+34</t>
  </si>
  <si>
    <t>9D8+36</t>
  </si>
  <si>
    <t>9D8+38</t>
  </si>
  <si>
    <t>9D8+40</t>
  </si>
  <si>
    <t>9D8+42</t>
  </si>
  <si>
    <t>9D8+44</t>
  </si>
  <si>
    <t>9D8+46</t>
  </si>
  <si>
    <t>9D8+48</t>
  </si>
  <si>
    <t>9D8+50</t>
  </si>
  <si>
    <t>9D8+52</t>
  </si>
  <si>
    <t>9D8+54</t>
  </si>
  <si>
    <t>15D8+1</t>
  </si>
  <si>
    <t>15D8+2</t>
  </si>
  <si>
    <t>15D8+3</t>
  </si>
  <si>
    <t>15D8+4</t>
  </si>
  <si>
    <t>15D8+5</t>
  </si>
  <si>
    <t>15D8+6</t>
  </si>
  <si>
    <t>15D8+7</t>
  </si>
  <si>
    <t>15D8+8</t>
  </si>
  <si>
    <t>8D6</t>
  </si>
  <si>
    <t>9D6</t>
  </si>
  <si>
    <t>10D6</t>
  </si>
  <si>
    <t>9D10+3</t>
  </si>
  <si>
    <t>9D10+6</t>
  </si>
  <si>
    <t>9D10+9</t>
  </si>
  <si>
    <t>9D10+12</t>
  </si>
  <si>
    <t>9D10+15</t>
  </si>
  <si>
    <t>9D10+18</t>
  </si>
  <si>
    <t>9D10+21</t>
  </si>
  <si>
    <t>9D10+24</t>
  </si>
  <si>
    <t>9D10+27</t>
  </si>
  <si>
    <t>9D10+30</t>
  </si>
  <si>
    <t>9D10+33</t>
  </si>
  <si>
    <t>9D10+36</t>
  </si>
  <si>
    <t>9D10+39</t>
  </si>
  <si>
    <t>9D10+42</t>
  </si>
  <si>
    <t>9D10+45</t>
  </si>
  <si>
    <t>9D10+48</t>
  </si>
  <si>
    <t>9D10+51</t>
  </si>
  <si>
    <t>9D10+54</t>
  </si>
  <si>
    <t>9D10+57</t>
  </si>
  <si>
    <t>9D10+60</t>
  </si>
  <si>
    <t>9D10+63</t>
  </si>
  <si>
    <t>9D10+66</t>
  </si>
  <si>
    <t>9D10+69</t>
  </si>
  <si>
    <t>9D10+72</t>
  </si>
  <si>
    <t>9D10+75</t>
  </si>
  <si>
    <t>9D10+78</t>
  </si>
  <si>
    <t>9D10+81</t>
  </si>
  <si>
    <t>11D8+2</t>
  </si>
  <si>
    <t>11D8+4</t>
  </si>
  <si>
    <t>11D8+6</t>
  </si>
  <si>
    <t>11D8+8</t>
  </si>
  <si>
    <t>11D8+10</t>
  </si>
  <si>
    <t>11D8+12</t>
  </si>
  <si>
    <t>11D8+14</t>
  </si>
  <si>
    <t>11D8+16</t>
  </si>
  <si>
    <t>11D8+18</t>
  </si>
  <si>
    <t>11D8+20</t>
  </si>
  <si>
    <t>11D8+22</t>
  </si>
  <si>
    <t>11D8+24</t>
  </si>
  <si>
    <t>11D8+26</t>
  </si>
  <si>
    <t>11D8+28</t>
  </si>
  <si>
    <t>11D8+30</t>
  </si>
  <si>
    <t>11D8+32</t>
  </si>
  <si>
    <t>11D8+34</t>
  </si>
  <si>
    <t>11D8+36</t>
  </si>
  <si>
    <t>11D8+38</t>
  </si>
  <si>
    <t>11D8+40</t>
  </si>
  <si>
    <t>11D8+42</t>
  </si>
  <si>
    <t>11D8+44</t>
  </si>
  <si>
    <t>11D8+46</t>
  </si>
  <si>
    <t>11D8+48</t>
  </si>
  <si>
    <t>11D8+50</t>
  </si>
  <si>
    <t>11D8+52</t>
  </si>
  <si>
    <t>7D4</t>
  </si>
  <si>
    <t>9D4</t>
  </si>
  <si>
    <t>10D4</t>
  </si>
  <si>
    <t>11D4</t>
  </si>
  <si>
    <t>11D4+1</t>
  </si>
  <si>
    <t>11D4+2</t>
  </si>
  <si>
    <t>11D4+3</t>
  </si>
  <si>
    <t>11D4+4</t>
  </si>
  <si>
    <t>11D4+5</t>
  </si>
  <si>
    <t>11D4+6</t>
  </si>
  <si>
    <t>11D4+10</t>
  </si>
  <si>
    <t>11D4+17</t>
  </si>
  <si>
    <t>11D4+18</t>
  </si>
  <si>
    <t>11D4+19</t>
  </si>
  <si>
    <t>11D4+11</t>
  </si>
  <si>
    <t>11D4+12</t>
  </si>
  <si>
    <t>11D4+13</t>
  </si>
  <si>
    <t>11D4+14</t>
  </si>
  <si>
    <t>11D4+15</t>
  </si>
  <si>
    <t>11D4+16</t>
  </si>
  <si>
    <t>11D4+20</t>
  </si>
  <si>
    <t>11D4+21</t>
  </si>
  <si>
    <t>11D4+22</t>
  </si>
  <si>
    <t>11D4+23</t>
  </si>
  <si>
    <t>11D4+24</t>
  </si>
  <si>
    <t>11D4+25</t>
  </si>
  <si>
    <t>4D6</t>
  </si>
  <si>
    <t>6D6</t>
  </si>
  <si>
    <t>7D6</t>
  </si>
  <si>
    <t>10D6+2</t>
  </si>
  <si>
    <t>10D6+4</t>
  </si>
  <si>
    <t>10D6+6</t>
  </si>
  <si>
    <t>10D6+8</t>
  </si>
  <si>
    <t>10D6+10</t>
  </si>
  <si>
    <t>10D6+12</t>
  </si>
  <si>
    <t>10D6+14</t>
  </si>
  <si>
    <t>10D6+16</t>
  </si>
  <si>
    <t>10D6+18</t>
  </si>
  <si>
    <t>10D6+20</t>
  </si>
  <si>
    <t>10D6+22</t>
  </si>
  <si>
    <t>10D6+24</t>
  </si>
  <si>
    <t>10D6+26</t>
  </si>
  <si>
    <t>10D6+28</t>
  </si>
  <si>
    <t>10D6+30</t>
  </si>
  <si>
    <t>10D6+32</t>
  </si>
  <si>
    <t>10D6+34</t>
  </si>
  <si>
    <t>10D6+36</t>
  </si>
  <si>
    <t>10D6+38</t>
  </si>
  <si>
    <t>10D6+40</t>
  </si>
  <si>
    <t>10D6+42</t>
  </si>
  <si>
    <t>10D6+44</t>
  </si>
  <si>
    <t>10D6+46</t>
  </si>
  <si>
    <t>10D6+48</t>
  </si>
  <si>
    <t>10D6+50</t>
  </si>
  <si>
    <t>10D6+52</t>
  </si>
  <si>
    <t>DV à son Niv :</t>
  </si>
  <si>
    <t>PO</t>
  </si>
  <si>
    <t>PP</t>
  </si>
  <si>
    <t>PA</t>
  </si>
  <si>
    <t>PE</t>
  </si>
  <si>
    <t>PC</t>
  </si>
  <si>
    <t>Richesses</t>
  </si>
  <si>
    <t>Pierres</t>
  </si>
  <si>
    <t>XP</t>
  </si>
  <si>
    <t>Sorts Niv1</t>
  </si>
  <si>
    <t>Sorts Niv2</t>
  </si>
  <si>
    <t>Sorts Niv3</t>
  </si>
  <si>
    <t>Sorts Niv4</t>
  </si>
  <si>
    <t>Sorts Niv5</t>
  </si>
  <si>
    <t>Sorts Niv6</t>
  </si>
  <si>
    <t>Sorts Niv7</t>
  </si>
  <si>
    <t>Sorts Niv8</t>
  </si>
  <si>
    <t>Sorts Niv9</t>
  </si>
  <si>
    <t>RANGER-M</t>
  </si>
  <si>
    <t>Clerc et Druide</t>
  </si>
  <si>
    <t>Niv 1</t>
  </si>
  <si>
    <t>Magicien et Illusioniste</t>
  </si>
  <si>
    <t>Niv 2</t>
  </si>
  <si>
    <t>Nombre maximum de sorts autorisés</t>
  </si>
  <si>
    <t>Niv 3</t>
  </si>
  <si>
    <t>Niv 4</t>
  </si>
  <si>
    <t>Niv 5</t>
  </si>
  <si>
    <t>Niv 6</t>
  </si>
  <si>
    <t>Niv 7</t>
  </si>
  <si>
    <t>Niv 8</t>
  </si>
  <si>
    <t>Niv 9</t>
  </si>
  <si>
    <t>spécialisé donc bonus</t>
  </si>
  <si>
    <t>Apaisement</t>
  </si>
  <si>
    <t>Aide</t>
  </si>
  <si>
    <t>Catalepsie</t>
  </si>
  <si>
    <t>Aquagenèse</t>
  </si>
  <si>
    <t>Augure</t>
  </si>
  <si>
    <t>Paralysie</t>
  </si>
  <si>
    <t>Abjuration</t>
  </si>
  <si>
    <t>Bénédiction</t>
  </si>
  <si>
    <t>Cantique</t>
  </si>
  <si>
    <t>Désenvoûtement</t>
  </si>
  <si>
    <t>Cérémonie</t>
  </si>
  <si>
    <t>Charme-serpents</t>
  </si>
  <si>
    <t>Contre-Poison</t>
  </si>
  <si>
    <t>Guérison</t>
  </si>
  <si>
    <t>Cécité</t>
  </si>
  <si>
    <t>Divination</t>
  </si>
  <si>
    <t>Poussière</t>
  </si>
  <si>
    <t>Exorcisme</t>
  </si>
  <si>
    <t>Injonction</t>
  </si>
  <si>
    <t>Invisibilité</t>
  </si>
  <si>
    <t>Lumière</t>
  </si>
  <si>
    <t>Manne</t>
  </si>
  <si>
    <t>Méditation</t>
  </si>
  <si>
    <t>Langues</t>
  </si>
  <si>
    <t>Pluie</t>
  </si>
  <si>
    <t>Messager</t>
  </si>
  <si>
    <t>Nécro-Animation</t>
  </si>
  <si>
    <t>Peur</t>
  </si>
  <si>
    <t>Présage</t>
  </si>
  <si>
    <t>Nécromancie</t>
  </si>
  <si>
    <t>Prière</t>
  </si>
  <si>
    <t>Sanctuaire</t>
  </si>
  <si>
    <t>Symbole</t>
  </si>
  <si>
    <t>Union</t>
  </si>
  <si>
    <t>1er niveau</t>
  </si>
  <si>
    <t>2e niveau</t>
  </si>
  <si>
    <t>3e niveau</t>
  </si>
  <si>
    <t>4e niveau</t>
  </si>
  <si>
    <t>Amitié Animale</t>
  </si>
  <si>
    <t>Arbre</t>
  </si>
  <si>
    <t>Contrôle de la Température sur 3 mètres</t>
  </si>
  <si>
    <t>Aura Féérique</t>
  </si>
  <si>
    <t>Baie Magique</t>
  </si>
  <si>
    <t>Dissipation de la Magie</t>
  </si>
  <si>
    <t>Croissance d’Épines</t>
  </si>
  <si>
    <t>Embrasement</t>
  </si>
  <si>
    <t>Détection de la Magie</t>
  </si>
  <si>
    <t>Charme-Personnes ou Mammifères</t>
  </si>
  <si>
    <t>Embroussaillement</t>
  </si>
  <si>
    <t>Forêt Hallucinatoire</t>
  </si>
  <si>
    <t>Détection des Pièges Sylvestres</t>
  </si>
  <si>
    <t>Croc-en-Jambe</t>
  </si>
  <si>
    <t>Guérison des Maladies</t>
  </si>
  <si>
    <t>Invocation Animale I</t>
  </si>
  <si>
    <t>Détection du Poison</t>
  </si>
  <si>
    <t>Distorsion du Bois</t>
  </si>
  <si>
    <t>Invocation d’Insectes</t>
  </si>
  <si>
    <t>Invocation des Créatures Sylvestres</t>
  </si>
  <si>
    <t>Enchevêtrement</t>
  </si>
  <si>
    <t>Eau Divinatoire</t>
  </si>
  <si>
    <t>Invocation de la Foudre</t>
  </si>
  <si>
    <t>Langage des Plantes</t>
  </si>
  <si>
    <t>Invisibilité aux Animaux</t>
  </si>
  <si>
    <t>Flamme</t>
  </si>
  <si>
    <t>Lithomorphose</t>
  </si>
  <si>
    <t>Paralysie Végétale</t>
  </si>
  <si>
    <t>Langage Animal</t>
  </si>
  <si>
    <t>Lame de Feu</t>
  </si>
  <si>
    <t>Paralysie Animale</t>
  </si>
  <si>
    <t>Porte Végétale</t>
  </si>
  <si>
    <t>Localisation des Animaux</t>
  </si>
  <si>
    <t>Localisation des Plantes</t>
  </si>
  <si>
    <t>Perception des Alignements</t>
  </si>
  <si>
    <t>Protection contre la Foudre</t>
  </si>
  <si>
    <t>Passage sans Trace</t>
  </si>
  <si>
    <t>Métal Brûlant</t>
  </si>
  <si>
    <t>Piège Sylvestre</t>
  </si>
  <si>
    <t>Répulsion des Insectes</t>
  </si>
  <si>
    <t>Perception de l’Équilibre</t>
  </si>
  <si>
    <t>Obscurcissement</t>
  </si>
  <si>
    <t>Protection contre le Feu</t>
  </si>
  <si>
    <t>Soins Majeurs</t>
  </si>
  <si>
    <t>Peau d’Écorce</t>
  </si>
  <si>
    <t>Pyrotechnie</t>
  </si>
  <si>
    <t>Prévision du Temps</t>
  </si>
  <si>
    <t>Piège à Feu</t>
  </si>
  <si>
    <t>Rayon d’Étoile</t>
  </si>
  <si>
    <t>Purification de l’Eau</t>
  </si>
  <si>
    <t>Retardement du Poison</t>
  </si>
  <si>
    <t>Respiration Aquatique</t>
  </si>
  <si>
    <t>Shillelagh</t>
  </si>
  <si>
    <t>Soins Mineurs</t>
  </si>
  <si>
    <t>Trombe d’Eau</t>
  </si>
  <si>
    <t>5e niveau</t>
  </si>
  <si>
    <t>6e niveau</t>
  </si>
  <si>
    <t>7e niveau</t>
  </si>
  <si>
    <t>Bâtons à Serpents</t>
  </si>
  <si>
    <t>Bouclier Anti-Animal</t>
  </si>
  <si>
    <t>Animation de la Roche</t>
  </si>
  <si>
    <t>Bouclier Anti-Plantes</t>
  </si>
  <si>
    <t>Chêne Vivant</t>
  </si>
  <si>
    <t>Bâton Sylvanien</t>
  </si>
  <si>
    <t>Communion avec la Nature</t>
  </si>
  <si>
    <t>Débilité Mentale</t>
  </si>
  <si>
    <t>Chariot de Sustarre</t>
  </si>
  <si>
    <t>Contrôle des Vents</t>
  </si>
  <si>
    <t>Graines de Feu</t>
  </si>
  <si>
    <t>Confusion</t>
  </si>
  <si>
    <t>Invocation Animale III</t>
  </si>
  <si>
    <t>Contrôle du Climat</t>
  </si>
  <si>
    <t>Fléau d’Insectes</t>
  </si>
  <si>
    <t>Invocation d’un Élémental du Feu</t>
  </si>
  <si>
    <t>Doigt de Mort</t>
  </si>
  <si>
    <t>Invocation Animale II</t>
  </si>
  <si>
    <t>Invocation du Temps</t>
  </si>
  <si>
    <t>Invocation d’un Élémental de Terre</t>
  </si>
  <si>
    <t>Mur de Feu</t>
  </si>
  <si>
    <t>Mur d’Épines</t>
  </si>
  <si>
    <t>Mort Rampante</t>
  </si>
  <si>
    <t>Passe-Plantes</t>
  </si>
  <si>
    <t>Répulsion du Bois</t>
  </si>
  <si>
    <t>Rayon de Soleil</t>
  </si>
  <si>
    <t>Pierres Acérées</t>
  </si>
  <si>
    <t>Soin Ultime</t>
  </si>
  <si>
    <t>Réincarnation</t>
  </si>
  <si>
    <t>Rayon de Lune</t>
  </si>
  <si>
    <t>Transit Végétal</t>
  </si>
  <si>
    <t>Tempête de Feu</t>
  </si>
  <si>
    <t>Transmutation d’Eau en Poussière</t>
  </si>
  <si>
    <t>Transmutation du Métal en Bois</t>
  </si>
  <si>
    <t>Abaissement des Eaux</t>
  </si>
  <si>
    <t>Délivrance de la Paralysie</t>
  </si>
  <si>
    <t>Détection de la Vie</t>
  </si>
  <si>
    <t>Fusion avec la Pierre</t>
  </si>
  <si>
    <t>Détection des Déguisements</t>
  </si>
  <si>
    <t>Détection des Charmes</t>
  </si>
  <si>
    <t>Glyphe de Garde</t>
  </si>
  <si>
    <t>Détection des Mensonges</t>
  </si>
  <si>
    <t>Détection du Mal</t>
  </si>
  <si>
    <t>Détection des Pièges</t>
  </si>
  <si>
    <t>Guérison de la Cécité</t>
  </si>
  <si>
    <t>Endurance au Froid/à la Chaleur</t>
  </si>
  <si>
    <t>Diable de Poussière</t>
  </si>
  <si>
    <t>Discours Captivant</t>
  </si>
  <si>
    <t>Localisation d’Objets</t>
  </si>
  <si>
    <t>Immunité contre les Sorts</t>
  </si>
  <si>
    <t>Invisibilité aux Morts-vivants</t>
  </si>
  <si>
    <t>Lumière Éternelle</t>
  </si>
  <si>
    <t>Insectes Géants</t>
  </si>
  <si>
    <t>Marteau Spirituel</t>
  </si>
  <si>
    <t>Pierre Magique</t>
  </si>
  <si>
    <t>Marche sur les Eaux</t>
  </si>
  <si>
    <t>Manteau de Peur</t>
  </si>
  <si>
    <t>Octroi de sort</t>
  </si>
  <si>
    <t>Protection contre le Mal</t>
  </si>
  <si>
    <t>Portes de la Mort</t>
  </si>
  <si>
    <t>Protection contre le Mal sur 3 mètres</t>
  </si>
  <si>
    <t>Purification de l’Eau et des Aliments</t>
  </si>
  <si>
    <t>Résistance au Feu</t>
  </si>
  <si>
    <t>Résistance au Froid</t>
  </si>
  <si>
    <t>Protection contre le Plan Négatif</t>
  </si>
  <si>
    <t>Silence sur 5 mètres</t>
  </si>
  <si>
    <t>Traversée des Flammes</t>
  </si>
  <si>
    <t>Symbole Sacré</t>
  </si>
  <si>
    <t>Wyverne de Garde</t>
  </si>
  <si>
    <t>Vêtement Magique</t>
  </si>
  <si>
    <t>Arc-en-ciel</t>
  </si>
  <si>
    <t>Animation des Objets</t>
  </si>
  <si>
    <t>Asile</t>
  </si>
  <si>
    <t>Bénitier Magique</t>
  </si>
  <si>
    <t>Barrière de Lames</t>
  </si>
  <si>
    <t>Changement de Plan</t>
  </si>
  <si>
    <t>Festin des Héros</t>
  </si>
  <si>
    <t>Exaction</t>
  </si>
  <si>
    <t>Communion</t>
  </si>
  <si>
    <t>Marche des Vents</t>
  </si>
  <si>
    <t>Dissipation du Mal</t>
  </si>
  <si>
    <t>Interdiction</t>
  </si>
  <si>
    <t>Parole Sacrée</t>
  </si>
  <si>
    <t>Expiation</t>
  </si>
  <si>
    <t>Invocation des Animaux</t>
  </si>
  <si>
    <t>Régénération</t>
  </si>
  <si>
    <t>Langage des Monstres</t>
  </si>
  <si>
    <t>Restauration</t>
  </si>
  <si>
    <t>Golem</t>
  </si>
  <si>
    <t>Lithomancie</t>
  </si>
  <si>
    <t>Résurrection</t>
  </si>
  <si>
    <t>Marche Aérienne</t>
  </si>
  <si>
    <t>Orientation</t>
  </si>
  <si>
    <t>Seuil</t>
  </si>
  <si>
    <t>Nécro-Animation de Monstres</t>
  </si>
  <si>
    <t>Rappel</t>
  </si>
  <si>
    <t>Sort Astral</t>
  </si>
  <si>
    <t>Séparation des Eaux</t>
  </si>
  <si>
    <t>Pilier de Feu</t>
  </si>
  <si>
    <t>Serviteur Aérien</t>
  </si>
  <si>
    <t>Tremblement de Terre</t>
  </si>
  <si>
    <t>Quête Religieuse</t>
  </si>
  <si>
    <t>Rappel à la Vie</t>
  </si>
  <si>
    <t>Vision Réelle</t>
  </si>
  <si>
    <t>TOURS MINEURS</t>
  </si>
  <si>
    <t>Utilitaires</t>
  </si>
  <si>
    <t>Inversés</t>
  </si>
  <si>
    <t>Prestidigitation</t>
  </si>
  <si>
    <t>Affectant les personnes</t>
  </si>
  <si>
    <t>Personnels</t>
  </si>
  <si>
    <t>Bruitages</t>
  </si>
  <si>
    <t>Couleur</t>
  </si>
  <si>
    <t>Aigreur</t>
  </si>
  <si>
    <t>Changement</t>
  </si>
  <si>
    <t>Bâillement</t>
  </si>
  <si>
    <t>Abeille</t>
  </si>
  <si>
    <t>Boum !</t>
  </si>
  <si>
    <t>Couture</t>
  </si>
  <si>
    <t>Caillage</t>
  </si>
  <si>
    <t>Dissimulation</t>
  </si>
  <si>
    <t>Clignement</t>
  </si>
  <si>
    <t>Araignée</t>
  </si>
  <si>
    <t>Cliquetis</t>
  </si>
  <si>
    <t>Dépoussiérage</t>
  </si>
  <si>
    <t>Croissance Capillaire</t>
  </si>
  <si>
    <t>Distraction</t>
  </si>
  <si>
    <t>Clin d’Œil</t>
  </si>
  <si>
    <t>Déverrouillage</t>
  </si>
  <si>
    <t>Gémissement</t>
  </si>
  <si>
    <t>Douceur</t>
  </si>
  <si>
    <t>Dénouage</t>
  </si>
  <si>
    <t>Empalmage</t>
  </si>
  <si>
    <t>Éternuement</t>
  </si>
  <si>
    <t>Doigt de Feu</t>
  </si>
  <si>
    <t>Grincement</t>
  </si>
  <si>
    <t>Éclat</t>
  </si>
  <si>
    <t>Effilochage</t>
  </si>
  <si>
    <t>Présentation</t>
  </si>
  <si>
    <t>Grattage</t>
  </si>
  <si>
    <t>Insecte</t>
  </si>
  <si>
    <t>Pas</t>
  </si>
  <si>
    <t>Emballage</t>
  </si>
  <si>
    <t>Emmêlement</t>
  </si>
  <si>
    <t>Transformation</t>
  </si>
  <si>
    <t>Hochement</t>
  </si>
  <si>
    <t>Lumière Bleue</t>
  </si>
  <si>
    <t>Plainte</t>
  </si>
  <si>
    <t>Épice</t>
  </si>
  <si>
    <t>Flétrissement</t>
  </si>
  <si>
    <t>Rire Bête</t>
  </si>
  <si>
    <t>Moucherons</t>
  </si>
  <si>
    <t>Sifflet</t>
  </si>
  <si>
    <t>Extermination</t>
  </si>
  <si>
    <t>Nœud Serré</t>
  </si>
  <si>
    <t>Rot</t>
  </si>
  <si>
    <t>Nuage de Fumée</t>
  </si>
  <si>
    <t>Toc-Toc</t>
  </si>
  <si>
    <t>Germination</t>
  </si>
  <si>
    <t>Tic</t>
  </si>
  <si>
    <t>Pincement</t>
  </si>
  <si>
    <t>Humidification</t>
  </si>
  <si>
    <t>Renversement</t>
  </si>
  <si>
    <t>Toux</t>
  </si>
  <si>
    <t>Souris</t>
  </si>
  <si>
    <t>Lustre</t>
  </si>
  <si>
    <t>Souillure</t>
  </si>
  <si>
    <t>Nettoyage</t>
  </si>
  <si>
    <t>Ternissement</t>
  </si>
  <si>
    <t>Nœud</t>
  </si>
  <si>
    <t>Rafraîchissement</t>
  </si>
  <si>
    <t>Rassemblement</t>
  </si>
  <si>
    <t>Réchauffement</t>
  </si>
  <si>
    <t>Refroidissement</t>
  </si>
  <si>
    <t>Salage</t>
  </si>
  <si>
    <t>Saveur</t>
  </si>
  <si>
    <t>Séchage</t>
  </si>
  <si>
    <t>Agrandissement</t>
  </si>
  <si>
    <t>Bouche Magique</t>
  </si>
  <si>
    <t>Boule de Feu</t>
  </si>
  <si>
    <t>Alarme</t>
  </si>
  <si>
    <t>Bruitage</t>
  </si>
  <si>
    <t>Altération des Feux Normaux</t>
  </si>
  <si>
    <t>Corde Enchantée</t>
  </si>
  <si>
    <t>Chaumière de Léomund</t>
  </si>
  <si>
    <t>Amitié</t>
  </si>
  <si>
    <t>Détection de l’Invisibilité</t>
  </si>
  <si>
    <t>Clairaudience</t>
  </si>
  <si>
    <t>Clairvoyance</t>
  </si>
  <si>
    <t>Aura Magique de Nystul</t>
  </si>
  <si>
    <t>ESP</t>
  </si>
  <si>
    <t>Détection des Illusions</t>
  </si>
  <si>
    <t>Flèche Acide de Melf</t>
  </si>
  <si>
    <t>Charme-Personnes</t>
  </si>
  <si>
    <t>Flèche de Feu</t>
  </si>
  <si>
    <t>Chute de Plume</t>
  </si>
  <si>
    <t>Force Fantasmagorique</t>
  </si>
  <si>
    <t>Compréhension des Langues</t>
  </si>
  <si>
    <t>Fracassement</t>
  </si>
  <si>
    <t>Foudre</t>
  </si>
  <si>
    <t>Course</t>
  </si>
  <si>
    <t>Image Miroir</t>
  </si>
  <si>
    <t>Infravision</t>
  </si>
  <si>
    <t>Intermittence</t>
  </si>
  <si>
    <t>Disque Flottant de Tenser</t>
  </si>
  <si>
    <t>Irritation</t>
  </si>
  <si>
    <t>Invisibilité sur 3 Mètres</t>
  </si>
  <si>
    <t>Eau de Feu</t>
  </si>
  <si>
    <t>Lévitation</t>
  </si>
  <si>
    <t>Invocation de Monstre I</t>
  </si>
  <si>
    <t>Écriture</t>
  </si>
  <si>
    <t>Lien</t>
  </si>
  <si>
    <t>Effacement</t>
  </si>
  <si>
    <t>Matière</t>
  </si>
  <si>
    <t>Escalade d’Araignée</t>
  </si>
  <si>
    <t>Minuscules Météores de Melf</t>
  </si>
  <si>
    <t>Fermeture</t>
  </si>
  <si>
    <t>Nuage Puant</t>
  </si>
  <si>
    <t>Mur de Vent</t>
  </si>
  <si>
    <t>Fonte</t>
  </si>
  <si>
    <t>Or des Fous</t>
  </si>
  <si>
    <t>Graisse</t>
  </si>
  <si>
    <t>Oubli</t>
  </si>
  <si>
    <t>Page Secrète</t>
  </si>
  <si>
    <t>Identification</t>
  </si>
  <si>
    <t>Ouverture</t>
  </si>
  <si>
    <t>Invocation d’un Familier</t>
  </si>
  <si>
    <t>Lecture de la Magie</t>
  </si>
  <si>
    <t>Protection contre les Projectiles Normaux</t>
  </si>
  <si>
    <t>Piège de Léomund</t>
  </si>
  <si>
    <t>Rafale de Vent</t>
  </si>
  <si>
    <t>Lumières Dansantes</t>
  </si>
  <si>
    <t>Poches Profondes</t>
  </si>
  <si>
    <t>Ralentissement</t>
  </si>
  <si>
    <t>Mains Brûlantes</t>
  </si>
  <si>
    <t>Préservation</t>
  </si>
  <si>
    <t>Rapidité</t>
  </si>
  <si>
    <t>Marque de Magicien</t>
  </si>
  <si>
    <t>Protection contre les Tours Mineurs</t>
  </si>
  <si>
    <t>Message</t>
  </si>
  <si>
    <t>Runes Explosives</t>
  </si>
  <si>
    <t>Monture</t>
  </si>
  <si>
    <t>Rayon d’Affaiblissement</t>
  </si>
  <si>
    <t>Sceau du Serpent Sépia</t>
  </si>
  <si>
    <t>Moquerie</t>
  </si>
  <si>
    <t>Rire Incontrôlable et Hideux de Tasha</t>
  </si>
  <si>
    <t>Suggestion</t>
  </si>
  <si>
    <t>Sphère Enflammée</t>
  </si>
  <si>
    <t>Poigne Électrique</t>
  </si>
  <si>
    <t>Ténèbres sur 5 mètres</t>
  </si>
  <si>
    <t>Vol</t>
  </si>
  <si>
    <t>Poussée</t>
  </si>
  <si>
    <t>Toile d’Araignée</t>
  </si>
  <si>
    <t>Projectile Magique</t>
  </si>
  <si>
    <t>Verrou Magique</t>
  </si>
  <si>
    <t>Vocalisation</t>
  </si>
  <si>
    <t>Réparation</t>
  </si>
  <si>
    <t>Zéphyr</t>
  </si>
  <si>
    <t>Saut</t>
  </si>
  <si>
    <t>Serviteur Invisible</t>
  </si>
  <si>
    <t>Sommeil</t>
  </si>
  <si>
    <t>Ventriloquie</t>
  </si>
  <si>
    <t>Abri Sûr de Léomund</t>
  </si>
  <si>
    <t>Chien Fidèle de Mordenkainen</t>
  </si>
  <si>
    <t>Allométamorphose</t>
  </si>
  <si>
    <t>Coffre Secret de Léomund</t>
  </si>
  <si>
    <t>Bulle Anti-Magique</t>
  </si>
  <si>
    <t>Arme Enchantée</t>
  </si>
  <si>
    <t>Cône de Froid</t>
  </si>
  <si>
    <t>Chasseur Invisible</t>
  </si>
  <si>
    <t>Autométamorphose</t>
  </si>
  <si>
    <t>Contact d’Autres Plans</t>
  </si>
  <si>
    <t>Contingence</t>
  </si>
  <si>
    <t>Bouclier de Feu</t>
  </si>
  <si>
    <t>Croissance Animale</t>
  </si>
  <si>
    <t>Charme-Monstres</t>
  </si>
  <si>
    <t>Désintégration</t>
  </si>
  <si>
    <t>Distorsion des Distances</t>
  </si>
  <si>
    <t>Élucubration de Mordenkainen</t>
  </si>
  <si>
    <t>Cri</t>
  </si>
  <si>
    <t>Domination</t>
  </si>
  <si>
    <t>Enchaînement d’Éclairs</t>
  </si>
  <si>
    <t>Eau Aérée</t>
  </si>
  <si>
    <t>Enchantement</t>
  </si>
  <si>
    <t>Dissipation des Illusions</t>
  </si>
  <si>
    <t>Envoi</t>
  </si>
  <si>
    <t>Extension III</t>
  </si>
  <si>
    <t>Effroi</t>
  </si>
  <si>
    <t>Évitement</t>
  </si>
  <si>
    <t>Glissement de Terrain</t>
  </si>
  <si>
    <t>Extension II</t>
  </si>
  <si>
    <t>Globe d’Invulnérabilité</t>
  </si>
  <si>
    <t>Excavation</t>
  </si>
  <si>
    <t>Fabrication</t>
  </si>
  <si>
    <t>Holographie</t>
  </si>
  <si>
    <t>Extension I</t>
  </si>
  <si>
    <t>Invocation d’Élémental</t>
  </si>
  <si>
    <t>Incantation Mortelle</t>
  </si>
  <si>
    <t>Feu Charmeur</t>
  </si>
  <si>
    <t>Invocation de Monstre III</t>
  </si>
  <si>
    <t>Invocation de Monstre IV</t>
  </si>
  <si>
    <t>Globe Mineur d’Invulnérabilité</t>
  </si>
  <si>
    <t>Lamentable discussion de Léomund</t>
  </si>
  <si>
    <t>Main de Force de Bigby</t>
  </si>
  <si>
    <t>Invocation de Monstre II</t>
  </si>
  <si>
    <t>Mauvais Œil</t>
  </si>
  <si>
    <t>Maladresse</t>
  </si>
  <si>
    <t>Main d’Interposition de Bigby</t>
  </si>
  <si>
    <t>Mythomancie</t>
  </si>
  <si>
    <t>Miroir Magique</t>
  </si>
  <si>
    <t>Métempsycose</t>
  </si>
  <si>
    <t>Punition Spirituelle</t>
  </si>
  <si>
    <t>Moyen Mnémonique de Rary</t>
  </si>
  <si>
    <t>Mur de Fer</t>
  </si>
  <si>
    <t>Quête Magique</t>
  </si>
  <si>
    <t>Mur de Force</t>
  </si>
  <si>
    <t>Mur de Glace</t>
  </si>
  <si>
    <t>Mur de Roc</t>
  </si>
  <si>
    <t>Répulsion</t>
  </si>
  <si>
    <t>Œil Magique</t>
  </si>
  <si>
    <t>Peau de Pierre</t>
  </si>
  <si>
    <t>Nuage Létal</t>
  </si>
  <si>
    <t>Sphère Glaciale d’Otiluke</t>
  </si>
  <si>
    <t>Phytomorphose</t>
  </si>
  <si>
    <t>Paralysie des Monstres</t>
  </si>
  <si>
    <t>Transformation de Tenser</t>
  </si>
  <si>
    <t>Passe-Muraille</t>
  </si>
  <si>
    <t>Porte Dimensionnelle</t>
  </si>
  <si>
    <t>Révocation</t>
  </si>
  <si>
    <t>Transmutation de Pierre en Chair</t>
  </si>
  <si>
    <t>Sphère Résiliente d’Otiluke</t>
  </si>
  <si>
    <t>Télékinésie</t>
  </si>
  <si>
    <t>Transvision</t>
  </si>
  <si>
    <t>Tempête de Glace</t>
  </si>
  <si>
    <t>Téléportation</t>
  </si>
  <si>
    <t>Traquenard</t>
  </si>
  <si>
    <t>Tentacules Noires d’Evard</t>
  </si>
  <si>
    <t>Transmutation de Pierre en Boue</t>
  </si>
  <si>
    <t>Vigiles et Sentinelles</t>
  </si>
  <si>
    <t>Terrain Hallucinatoire</t>
  </si>
  <si>
    <t>Ultravision</t>
  </si>
  <si>
    <t>8e niveau</t>
  </si>
  <si>
    <t>9e niveau</t>
  </si>
  <si>
    <t>Bannissement</t>
  </si>
  <si>
    <t>Antipathie/Sympathie</t>
  </si>
  <si>
    <t>Absorption d’Énergie</t>
  </si>
  <si>
    <t>Boule de Feu à Retardement</t>
  </si>
  <si>
    <t>Attache</t>
  </si>
  <si>
    <t>Arrêt du Temps</t>
  </si>
  <si>
    <t>Cacodémon</t>
  </si>
  <si>
    <t>Charme-Masse</t>
  </si>
  <si>
    <t>Cage de Force</t>
  </si>
  <si>
    <t>Clone</t>
  </si>
  <si>
    <t>Disjonction de Mordenkainen</t>
  </si>
  <si>
    <t>Charme-Plantes</t>
  </si>
  <si>
    <t>Cristairin</t>
  </si>
  <si>
    <t>Emprisonnement</t>
  </si>
  <si>
    <t>Disparition</t>
  </si>
  <si>
    <t>Danse Irrésistible d’Otto</t>
  </si>
  <si>
    <t>Fragilité de Cristal</t>
  </si>
  <si>
    <t>Duo-Dimension</t>
  </si>
  <si>
    <t>Emprisonnement de l’Âme</t>
  </si>
  <si>
    <t>Hétéromorphisme</t>
  </si>
  <si>
    <t>Épée de Mordenkainen</t>
  </si>
  <si>
    <t>Ensevelissement</t>
  </si>
  <si>
    <t>Invocation de Monstre VII</t>
  </si>
  <si>
    <t>Inversion de la Gravité</t>
  </si>
  <si>
    <t>Immunité Magique de Serten</t>
  </si>
  <si>
    <t>Main Broyante de Bigby</t>
  </si>
  <si>
    <t>Invisibilité de Masse</t>
  </si>
  <si>
    <t>Invocation de Monstre VI</t>
  </si>
  <si>
    <t>Mot de Pouvoir : « Mort »</t>
  </si>
  <si>
    <t>Invocation de Monstre V</t>
  </si>
  <si>
    <t>Labyrinthe</t>
  </si>
  <si>
    <t>Nuée de Météores</t>
  </si>
  <si>
    <t>Invocation Instantanée de Drawmij</t>
  </si>
  <si>
    <t>Mot de Pouvoir : « Cécité »</t>
  </si>
  <si>
    <t>Isolement</t>
  </si>
  <si>
    <t>Nuage Incendiaire</t>
  </si>
  <si>
    <t>Magnifique Manoir de Mordenkainen</t>
  </si>
  <si>
    <t>Permanence</t>
  </si>
  <si>
    <t>Souhait Majeur</t>
  </si>
  <si>
    <t>Mot de Pouvoir : « Étourdissement »</t>
  </si>
  <si>
    <t>Poing de Bigby</t>
  </si>
  <si>
    <t>Sphère Prismatique</t>
  </si>
  <si>
    <t>Poigne de Bigby</t>
  </si>
  <si>
    <t>Protection d’Esprit</t>
  </si>
  <si>
    <t>Stase Temporelle</t>
  </si>
  <si>
    <t>Porte de Phase</t>
  </si>
  <si>
    <t>Requête</t>
  </si>
  <si>
    <t>Renvoi</t>
  </si>
  <si>
    <t>Sphère Télékinétique d’Otiluke</t>
  </si>
  <si>
    <t>Simulacre</t>
  </si>
  <si>
    <t>Souhait Mineur</t>
  </si>
  <si>
    <t>Transformation d’Objets</t>
  </si>
  <si>
    <t>Statue</t>
  </si>
  <si>
    <t>Téléportation Sans Erreur</t>
  </si>
  <si>
    <t>Tourment</t>
  </si>
  <si>
    <t>Véritable Nom</t>
  </si>
  <si>
    <t>Illusions Mineures</t>
  </si>
  <si>
    <t>Assombrissement</t>
  </si>
  <si>
    <t>Apparition</t>
  </si>
  <si>
    <t>Auto-Altération</t>
  </si>
  <si>
    <t>Bruit</t>
  </si>
  <si>
    <t>Armure Spectrale</t>
  </si>
  <si>
    <t>Brume</t>
  </si>
  <si>
    <t>Écriture Illusoire</t>
  </si>
  <si>
    <t>Illusion en Deux Dimensions</t>
  </si>
  <si>
    <t>Changement d’Apparence</t>
  </si>
  <si>
    <t>Désinformation</t>
  </si>
  <si>
    <t>Lumière Colorées</t>
  </si>
  <si>
    <t>Force Spectrale</t>
  </si>
  <si>
    <t>Masque</t>
  </si>
  <si>
    <t>Fascination</t>
  </si>
  <si>
    <t>Forme Ectoplasmique</t>
  </si>
  <si>
    <t>Mirage</t>
  </si>
  <si>
    <t>Force Fantasmagorique Améliorée</t>
  </si>
  <si>
    <t>Petit Arc-En-Ciel</t>
  </si>
  <si>
    <t>Hypnotisme</t>
  </si>
  <si>
    <t>Jet de Couleurs</t>
  </si>
  <si>
    <t>Monture Fantôme</t>
  </si>
  <si>
    <t>Lecture de la Magie Illusoire</t>
  </si>
  <si>
    <t>Motif Hypnotique</t>
  </si>
  <si>
    <t>Non-Détection</t>
  </si>
  <si>
    <t>Nappe de Brouillard</t>
  </si>
  <si>
    <t>Paralysie Musculaire</t>
  </si>
  <si>
    <t>Surdité</t>
  </si>
  <si>
    <t>Mur de Brouillard</t>
  </si>
  <si>
    <t>Trouble</t>
  </si>
  <si>
    <t>Ténèbres Éternelles</t>
  </si>
  <si>
    <t>Orbe Chromatique</t>
  </si>
  <si>
    <t>Réflexion des Regards</t>
  </si>
  <si>
    <t>Vent de Murmures</t>
  </si>
  <si>
    <t>Tromperie</t>
  </si>
  <si>
    <t>Ténèbres</t>
  </si>
  <si>
    <t>Vent Spectral</t>
  </si>
  <si>
    <t>Brouillard Dense</t>
  </si>
  <si>
    <t>Chaos</t>
  </si>
  <si>
    <t>Brouillard Mortel</t>
  </si>
  <si>
    <t>Altération de la Réalité</t>
  </si>
  <si>
    <t>Création Majeure</t>
  </si>
  <si>
    <t>Fantasmagorie</t>
  </si>
  <si>
    <t>Destin</t>
  </si>
  <si>
    <t>Création Mineure</t>
  </si>
  <si>
    <t>Illusion Permanente</t>
  </si>
  <si>
    <t>Jet Prismatique</t>
  </si>
  <si>
    <t>Dissipation de l’Épuisement</t>
  </si>
  <si>
    <t>Illusion Avancée</t>
  </si>
  <si>
    <t>Illusion Programmée</t>
  </si>
  <si>
    <t>Marche des Ombres</t>
  </si>
  <si>
    <t>Invocation des Ombres</t>
  </si>
  <si>
    <t>Mur Prismatique</t>
  </si>
  <si>
    <t>Émotion</t>
  </si>
  <si>
    <t>Magie Demi-Ombre</t>
  </si>
  <si>
    <t>Emplacement Vacant</t>
  </si>
  <si>
    <t>Magie des Ombres</t>
  </si>
  <si>
    <t>Mirage des Arcanes</t>
  </si>
  <si>
    <t>Vision</t>
  </si>
  <si>
    <t>Invisibilité Améliorée</t>
  </si>
  <si>
    <t>Ombres</t>
  </si>
  <si>
    <t>Sorts de Niveau 1 de Magicien</t>
  </si>
  <si>
    <t>Monstres des Ombres</t>
  </si>
  <si>
    <t>Monstres Demi-Ombres</t>
  </si>
  <si>
    <t>Subterfuge</t>
  </si>
  <si>
    <t>Motif Arc-En-Ciel</t>
  </si>
  <si>
    <t>Porte des Ombres</t>
  </si>
  <si>
    <t>Suggestion de Masse</t>
  </si>
  <si>
    <t>Rêve</t>
  </si>
  <si>
    <t>Tueur Fantasmagorique</t>
  </si>
  <si>
    <t>Tempus Fugit</t>
  </si>
  <si>
    <t>Voile Illusoire</t>
  </si>
  <si>
    <t>C</t>
  </si>
  <si>
    <t>#</t>
  </si>
  <si>
    <t>Nom du sortilège Clerc / Druide</t>
  </si>
  <si>
    <t>Portée</t>
  </si>
  <si>
    <t>Durée</t>
  </si>
  <si>
    <t>V</t>
  </si>
  <si>
    <t>Nom du sortilège Magicien / Illusioniste</t>
  </si>
  <si>
    <t>E</t>
  </si>
  <si>
    <t>NC</t>
  </si>
  <si>
    <t>: Non Connu</t>
  </si>
  <si>
    <t>: Ecrit</t>
  </si>
  <si>
    <t>: Ecrit &amp; Connu !</t>
  </si>
  <si>
    <t>Pas d'anneau ni Cape</t>
  </si>
  <si>
    <t>Feu d'artifice</t>
  </si>
  <si>
    <t>Sortilèges de Niveau 2</t>
  </si>
  <si>
    <t>Sortilèges de Niveau 3</t>
  </si>
  <si>
    <t>Sortilèges de Niveau 4</t>
  </si>
  <si>
    <t>Sortilèges de Niveau 5</t>
  </si>
  <si>
    <t>Sortilèges de Niveau 6</t>
  </si>
  <si>
    <t>Sortilèges de Niveau 7</t>
  </si>
  <si>
    <t>Sortilèges de Niveau 8</t>
  </si>
  <si>
    <t>Sortilèges de Niveau 9</t>
  </si>
  <si>
    <t>Nom du sortilège Magicien</t>
  </si>
  <si>
    <t>Nom du sortilège Magicien / Illusionniste</t>
  </si>
  <si>
    <t>D</t>
  </si>
  <si>
    <t>Momie</t>
  </si>
  <si>
    <t>Vampire</t>
  </si>
  <si>
    <t>T</t>
  </si>
  <si>
    <t>Vade-Retro</t>
  </si>
  <si>
    <t>D*</t>
  </si>
  <si>
    <t>VADE RETRO</t>
  </si>
  <si>
    <t>Squelette</t>
  </si>
  <si>
    <t>Zombie</t>
  </si>
  <si>
    <t>Goule</t>
  </si>
  <si>
    <t>Ombre</t>
  </si>
  <si>
    <t>Nécrophage</t>
  </si>
  <si>
    <t>Ghast</t>
  </si>
  <si>
    <t>Ame en peine</t>
  </si>
  <si>
    <t>Spectre</t>
  </si>
  <si>
    <t>Fantôme</t>
  </si>
  <si>
    <t>Liche</t>
  </si>
  <si>
    <t>Spéciale</t>
  </si>
  <si>
    <t>Vêtements / Robe</t>
  </si>
  <si>
    <t>1-7/8 1-3</t>
  </si>
  <si>
    <t>1-9/10 1-4</t>
  </si>
  <si>
    <t>1-11/12 1-4</t>
  </si>
  <si>
    <t>1-19/20 1-7/8</t>
  </si>
  <si>
    <t>1-11/12 1-5</t>
  </si>
  <si>
    <t>1-23/24 1-9/10</t>
  </si>
  <si>
    <t>Baton javelot</t>
  </si>
  <si>
    <t>Epée Fauchon</t>
  </si>
  <si>
    <t>Baton Javelot</t>
  </si>
  <si>
    <t>Disciple des secrets</t>
  </si>
  <si>
    <t>Disciple des mystères</t>
  </si>
  <si>
    <t>Initié des rudiments</t>
  </si>
  <si>
    <t>Initié des éléments</t>
  </si>
  <si>
    <t>Initié des principes</t>
  </si>
  <si>
    <t>11D6</t>
  </si>
  <si>
    <t>12D6</t>
  </si>
  <si>
    <t>13D6</t>
  </si>
  <si>
    <t>14D6</t>
  </si>
  <si>
    <t>15D6</t>
  </si>
  <si>
    <t>18D6</t>
  </si>
  <si>
    <t>21D6</t>
  </si>
  <si>
    <t>16D6</t>
  </si>
  <si>
    <t>17D6</t>
  </si>
  <si>
    <t>19D6</t>
  </si>
  <si>
    <t>20D6</t>
  </si>
  <si>
    <t>22D6</t>
  </si>
  <si>
    <t>1D12</t>
  </si>
  <si>
    <t>Dégâts Mains Nues P/M</t>
  </si>
  <si>
    <t>1D3+1</t>
  </si>
  <si>
    <t>1D4+1</t>
  </si>
  <si>
    <t>1D4+2</t>
  </si>
  <si>
    <t>1D6+2</t>
  </si>
  <si>
    <t>2D4+2</t>
  </si>
  <si>
    <t>3D4+2</t>
  </si>
  <si>
    <t>Marteau</t>
  </si>
  <si>
    <t>TACO Monstres</t>
  </si>
  <si>
    <t>XP/DV</t>
  </si>
  <si>
    <t>XP/PV</t>
  </si>
  <si>
    <t>VXPFS</t>
  </si>
  <si>
    <t>XPSFE</t>
  </si>
  <si>
    <t>Marteau Tonnerre</t>
  </si>
  <si>
    <t>rapidité</t>
  </si>
  <si>
    <t>Rap</t>
  </si>
  <si>
    <t>Init</t>
  </si>
  <si>
    <t>Jets de dés 1</t>
  </si>
  <si>
    <t>Jets de dés 2</t>
  </si>
  <si>
    <t>Jets de dés 3</t>
  </si>
  <si>
    <t>XP Monstres</t>
  </si>
  <si>
    <t>Classe de Force</t>
  </si>
  <si>
    <t>Amateur !</t>
  </si>
  <si>
    <t>Pauvre</t>
  </si>
  <si>
    <t>Moyenne inférieure</t>
  </si>
  <si>
    <t>Equilibrée</t>
  </si>
  <si>
    <t>Moyenne</t>
  </si>
  <si>
    <t>Excellent</t>
  </si>
  <si>
    <t>Bonne</t>
  </si>
  <si>
    <t>Elite !</t>
  </si>
  <si>
    <t>Rapport de force</t>
  </si>
  <si>
    <t>Résultat d'un combat</t>
  </si>
  <si>
    <t>Blessés Vainqueur</t>
  </si>
  <si>
    <t>Blessés Perdant</t>
  </si>
  <si>
    <t>Fatigue Vainqueur</t>
  </si>
  <si>
    <t>Fatigue Perdant</t>
  </si>
  <si>
    <t>Terrain Vainqueur</t>
  </si>
  <si>
    <t>Terrain Perdant</t>
  </si>
  <si>
    <t>FUITE</t>
  </si>
  <si>
    <t>-</t>
  </si>
  <si>
    <t>Tenu</t>
  </si>
  <si>
    <t>Retraite</t>
  </si>
  <si>
    <t>Tenu+1</t>
  </si>
  <si>
    <t>Tenu+3</t>
  </si>
  <si>
    <t>Tenu+5</t>
  </si>
  <si>
    <t>Retraite+1</t>
  </si>
  <si>
    <t>Retraite+2</t>
  </si>
  <si>
    <t>Retraite+3</t>
  </si>
  <si>
    <t>Non</t>
  </si>
  <si>
    <t>Modéré</t>
  </si>
  <si>
    <t>Sérieusement</t>
  </si>
  <si>
    <t>Dragon de Cuivre</t>
  </si>
  <si>
    <t>Tous</t>
  </si>
  <si>
    <t>D12 or D20 Damage Specific Injury Effect (round up)</t>
  </si>
  <si>
    <t>Blessure au torse. La force de la victime est /2 (ou -2 au jets de Deg) jusqu'à la récupération de tous les PV. Pas dommage supplémentaire si l'armure couvre le torse, mais armure endommagée</t>
  </si>
  <si>
    <t>12 pour non guerrier</t>
  </si>
  <si>
    <t>20 pour guerrier et PJ/NPJ/Monstre célèbre</t>
  </si>
  <si>
    <t>Blessure au bras. La Dextérité de la victime est /2 (ou -2 à la CA) jusqu'à la récupération de tous les PV. Pas dommage supplémentaire si la victime porte un bouclier, mais le bouclier est endommagé</t>
  </si>
  <si>
    <t>Blessure grave au torse. La force de la victime est /2 (ou -2 au jets de Deg) définitivement ; jusqu'à récupération des PV si l'armure couvre le torse, mais armure endommagée</t>
  </si>
  <si>
    <t>Blessure grave au bras. La Dextérité de la victime est /2 (ou -2 à la CA) définitivement ; jusqu'à récupération des PV si la victime porte un bouclier, mais le bouclier est endommagé</t>
  </si>
  <si>
    <t>Blessure à la jambe. Le Mouvement de la victime est /2  jusqu'à la récupération de tous les PV. Pas dommage supplémentaire si la victime porte une protection de jambre, mais la protection est endommagée</t>
  </si>
  <si>
    <t>Blessure grave à la tête. La victime est décapitée ; sonnée si la victime porte un casque, mais le casque est endommagé</t>
  </si>
  <si>
    <t>Blessure grave à la jambe. Le Mouvement de la victime est /2 définitivement ; jusqu'à récupération des PV si la victime porte une protection de jambre, mais la protection est endommagée</t>
  </si>
  <si>
    <t>Blessure à la tête. La victime est sonnée. Pas dommage supplémentaire si la victime porte un casque, mais le casque est endommagé</t>
  </si>
  <si>
    <t>JP contre mort pour annuler effet critique</t>
  </si>
  <si>
    <t>Critiques</t>
  </si>
  <si>
    <t>Fumbles</t>
  </si>
  <si>
    <t>20 pour non guerrier</t>
  </si>
  <si>
    <t>12 pour guerrier et PJ/NPJ/Monstre célèbre</t>
  </si>
  <si>
    <t>L'attaquant subit CA+1 pour le prochain round</t>
  </si>
  <si>
    <t>L'attaquant laisse tomber ses armes à ses pieds et CA+1 et Att-1 pour le prochain round</t>
  </si>
  <si>
    <t>L'attaquant subit Att-1 pour le prochain round</t>
  </si>
  <si>
    <t>Le bouclier de l'attaquant se brise et CA+2 et Att-2 pour le prochain round</t>
  </si>
  <si>
    <t>L'attaquant se blesse avec sa propre arme (Deg normaux) et CA+1 et Att-1 pour le prochain round</t>
  </si>
  <si>
    <t>L'attaquant blesse un allier adjacent (Deg normaux) et CA+1 et Att-1 pour le prochain round</t>
  </si>
  <si>
    <t>L'arme de l'attaquant se brise (JP) et CA+2 et Att-2 pour le prochain round</t>
  </si>
  <si>
    <t>L'attaquant laisse tomber ses armes au loin (2 m) et CA+2 et Att-2 pour le prochain round</t>
  </si>
  <si>
    <t>Jeweleries</t>
  </si>
  <si>
    <t>Gems</t>
  </si>
  <si>
    <t>Ninjato</t>
  </si>
  <si>
    <t>EXPLICATION SUR L'UTILISATION DE LA FEUILLE DE PERSONNAGE V6</t>
  </si>
  <si>
    <t>Joueur 1</t>
  </si>
  <si>
    <t>X</t>
  </si>
  <si>
    <t>P</t>
  </si>
  <si>
    <t>1’’</t>
  </si>
  <si>
    <t>12’’</t>
  </si>
  <si>
    <t>2’’</t>
  </si>
  <si>
    <t>3’’</t>
  </si>
  <si>
    <t>6’’</t>
  </si>
  <si>
    <t>1’’/n</t>
  </si>
  <si>
    <t>2’’/n</t>
  </si>
  <si>
    <t>5r/n</t>
  </si>
  <si>
    <t>1s/n</t>
  </si>
  <si>
    <t>5-8h</t>
  </si>
  <si>
    <t>2r/n</t>
  </si>
  <si>
    <t>3t+1t/n</t>
  </si>
  <si>
    <t>1r</t>
  </si>
  <si>
    <t>1h/n</t>
  </si>
  <si>
    <t>1r+1r/n</t>
  </si>
  <si>
    <t>3r/n</t>
  </si>
  <si>
    <t>5s+1s/n</t>
  </si>
  <si>
    <t>12t+6t/n</t>
  </si>
  <si>
    <t>Inst</t>
  </si>
  <si>
    <t>6t+1t/n</t>
  </si>
  <si>
    <t>2r+1r/n</t>
  </si>
  <si>
    <t>/</t>
  </si>
  <si>
    <t>1t/n</t>
  </si>
  <si>
    <t>2-8t+1t/n</t>
  </si>
  <si>
    <t>1r/n</t>
  </si>
  <si>
    <t>1j/n</t>
  </si>
  <si>
    <t>1,6km/n</t>
  </si>
  <si>
    <t>4’’+1’’/n</t>
  </si>
  <si>
    <t>6’’+1’’/n</t>
  </si>
  <si>
    <t>1’’+1/4’’/n</t>
  </si>
  <si>
    <t>3’’+1’’/n</t>
  </si>
  <si>
    <t>1’’/n,6’’maximum</t>
  </si>
  <si>
    <t>6''+1''/n</t>
  </si>
  <si>
    <t>4''+1''/n</t>
  </si>
  <si>
    <t>1''/n</t>
  </si>
  <si>
    <t>1'/n</t>
  </si>
  <si>
    <t>3''</t>
  </si>
  <si>
    <t>6''</t>
  </si>
  <si>
    <t>2d6r+2r/n</t>
  </si>
  <si>
    <t>3r+2r/n</t>
  </si>
  <si>
    <t>2d4r+1r/n</t>
  </si>
  <si>
    <t>2d4r+2r/n</t>
  </si>
  <si>
    <t>1''</t>
  </si>
  <si>
    <t>6r</t>
  </si>
  <si>
    <t>1t</t>
  </si>
  <si>
    <t>12''</t>
  </si>
  <si>
    <t>9t/n</t>
  </si>
  <si>
    <t>2''</t>
  </si>
  <si>
    <t>6r ou S</t>
  </si>
  <si>
    <t>8''</t>
  </si>
  <si>
    <t>4r/n</t>
  </si>
  <si>
    <t>12r</t>
  </si>
  <si>
    <t>1/n</t>
  </si>
  <si>
    <t>4''</t>
  </si>
  <si>
    <t>1t+1r/n</t>
  </si>
  <si>
    <t>2h/n</t>
  </si>
  <si>
    <t>3''/n</t>
  </si>
  <si>
    <t>2''/n</t>
  </si>
  <si>
    <t>1r+1/n</t>
  </si>
  <si>
    <t>5r</t>
  </si>
  <si>
    <t>3t</t>
  </si>
  <si>
    <t>4r+1/n</t>
  </si>
  <si>
    <t>8h</t>
  </si>
  <si>
    <t>36''</t>
  </si>
  <si>
    <t>8r+1d8</t>
  </si>
  <si>
    <t>1t+1/n</t>
  </si>
  <si>
    <t>6r/n</t>
  </si>
  <si>
    <t>32''</t>
  </si>
  <si>
    <t>16''</t>
  </si>
  <si>
    <t>1-8t+1/n</t>
  </si>
  <si>
    <t>3-12t+1/n</t>
  </si>
  <si>
    <t>1s</t>
  </si>
  <si>
    <t>1h</t>
  </si>
  <si>
    <t>4-48h</t>
  </si>
  <si>
    <t>6t/n</t>
  </si>
  <si>
    <t>P+S</t>
  </si>
  <si>
    <t>4r+2/n</t>
  </si>
  <si>
    <t>7r</t>
  </si>
  <si>
    <t>6t+1/n</t>
  </si>
  <si>
    <t>4''/n</t>
  </si>
  <si>
    <t>12''+1/n</t>
  </si>
  <si>
    <t>4t+1/n</t>
  </si>
  <si>
    <t>6''/n</t>
  </si>
  <si>
    <t>Croissance animale</t>
  </si>
  <si>
    <t>Transmutation de pierre en boue</t>
  </si>
  <si>
    <t>8''/n</t>
  </si>
  <si>
    <t>8-96h</t>
  </si>
  <si>
    <t>6''+1/n</t>
  </si>
  <si>
    <t>0,5''/n</t>
  </si>
  <si>
    <t>1''+0,25/n</t>
  </si>
  <si>
    <t>5''</t>
  </si>
  <si>
    <t>1t+0,5t/n</t>
  </si>
  <si>
    <t>0,5’’/n</t>
  </si>
  <si>
    <t>2t/n</t>
  </si>
  <si>
    <t>3-12r</t>
  </si>
  <si>
    <t>24t+6/n</t>
  </si>
  <si>
    <t>10''+1/n</t>
  </si>
  <si>
    <t>8''+1/n</t>
  </si>
  <si>
    <t>4''+1/n</t>
  </si>
  <si>
    <t>I</t>
  </si>
  <si>
    <t>9''+1/n</t>
  </si>
  <si>
    <t>0,5''</t>
  </si>
  <si>
    <t>6r+1/n</t>
  </si>
  <si>
    <t>2r+1/n</t>
  </si>
  <si>
    <t>12t+6/n</t>
  </si>
  <si>
    <t>6ou24t/n</t>
  </si>
  <si>
    <t>Diss</t>
  </si>
  <si>
    <t>3r+1/n</t>
  </si>
  <si>
    <t>3t/n</t>
  </si>
  <si>
    <t>6t+6/n</t>
  </si>
  <si>
    <t>1t/n+1d6</t>
  </si>
  <si>
    <t>1j</t>
  </si>
  <si>
    <t>7''</t>
  </si>
  <si>
    <t>9''</t>
  </si>
  <si>
    <t>60j</t>
  </si>
  <si>
    <t>4''+0,5/n</t>
  </si>
  <si>
    <t>6m</t>
  </si>
  <si>
    <t>1''+30cm/n</t>
  </si>
  <si>
    <t>5t/n</t>
  </si>
  <si>
    <t>5r+1/n</t>
  </si>
  <si>
    <t>4-24h</t>
  </si>
  <si>
    <t>1r/2n</t>
  </si>
  <si>
    <t>1''/2n</t>
  </si>
  <si>
    <t>Inf</t>
  </si>
  <si>
    <t>Ill</t>
  </si>
  <si>
    <t>1sem+1j/n</t>
  </si>
  <si>
    <t>1/2n</t>
  </si>
  <si>
    <t>12t/n</t>
  </si>
  <si>
    <t>1d4+1r</t>
  </si>
  <si>
    <t>7r+1/n</t>
  </si>
  <si>
    <t>4r+1d6r</t>
  </si>
  <si>
    <t>0,25''/n</t>
  </si>
  <si>
    <t>0,5s/n+1d8s</t>
  </si>
  <si>
    <t>8r+1/n</t>
  </si>
  <si>
    <t>3-12r+2/n</t>
  </si>
  <si>
    <t>2''+2/n</t>
  </si>
  <si>
    <t>4t+4/n</t>
  </si>
  <si>
    <t>2-8r+1/n</t>
  </si>
  <si>
    <t>5''+1/n</t>
  </si>
  <si>
    <t>Sp</t>
  </si>
  <si>
    <t>1-4r+1/n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</si>
</sst>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4" x14ac:knownFonts="1">
    <font>
      <sz val="11"/>
      <color theme="1"/>
      <name val="Calibri"/>
      <family val="2"/>
    </font>
    <font>
      <sz val="22"/>
      <color theme="1"/>
      <name val="Comic Sans MS"/>
      <family val="4"/>
    </font>
    <font>
      <sz val="11"/>
      <color theme="1"/>
      <name val="Comic Sans MS"/>
      <family val="4"/>
    </font>
    <font>
      <sz val="14"/>
      <color theme="1"/>
      <name val="Comic Sans MS"/>
      <family val="4"/>
    </font>
    <font>
      <b/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8"/>
      <color theme="1"/>
      <name val="Comic Sans MS"/>
      <family val="4"/>
    </font>
    <font>
      <sz val="10"/>
      <color theme="1"/>
      <name val="Comic Sans MS"/>
      <family val="4"/>
    </font>
    <font>
      <b/>
      <sz val="14"/>
      <color theme="1"/>
      <name val="Comic Sans MS"/>
      <family val="4"/>
    </font>
    <font>
      <sz val="11"/>
      <color theme="0"/>
      <name val="Comic Sans MS"/>
      <family val="4"/>
    </font>
    <font>
      <b/>
      <sz val="10"/>
      <color theme="1"/>
      <name val="Comic Sans MS"/>
      <family val="4"/>
    </font>
    <font>
      <b/>
      <sz val="16"/>
      <color theme="1"/>
      <name val="Comic Sans MS"/>
      <family val="4"/>
    </font>
    <font>
      <b/>
      <sz val="9"/>
      <color theme="1"/>
      <name val="Comic Sans MS"/>
      <family val="4"/>
    </font>
    <font>
      <sz val="12"/>
      <color theme="1"/>
      <name val="Comic Sans MS"/>
      <family val="4"/>
    </font>
    <font>
      <b/>
      <sz val="18"/>
      <color theme="1"/>
      <name val="Comic Sans MS"/>
      <family val="4"/>
    </font>
    <font>
      <sz val="16"/>
      <color theme="1"/>
      <name val="Comic Sans MS"/>
      <family val="4"/>
    </font>
    <font>
      <sz val="9"/>
      <color theme="1"/>
      <name val="Comic Sans MS"/>
      <family val="4"/>
    </font>
    <font>
      <b/>
      <sz val="8"/>
      <color theme="1"/>
      <name val="Comic Sans MS"/>
      <family val="4"/>
    </font>
    <font>
      <u/>
      <sz val="11"/>
      <color theme="1"/>
      <name val="Comic Sans MS"/>
      <family val="4"/>
    </font>
    <font>
      <i/>
      <sz val="10"/>
      <color theme="1"/>
      <name val="Comic Sans MS"/>
      <family val="4"/>
    </font>
    <font>
      <sz val="11"/>
      <color theme="1"/>
      <name val="Calibri"/>
      <family val="2"/>
    </font>
    <font>
      <sz val="26"/>
      <color theme="1"/>
      <name val="Comic Sans MS"/>
      <family val="4"/>
    </font>
    <font>
      <b/>
      <sz val="11"/>
      <color theme="1"/>
      <name val="Calibri"/>
      <family val="2"/>
    </font>
    <font>
      <sz val="9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/>
      <diagonal/>
    </border>
    <border>
      <left/>
      <right style="double">
        <color auto="1"/>
      </right>
      <top/>
      <bottom style="thick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0" fillId="0" borderId="0" applyFont="0" applyFill="0" applyBorder="0" applyAlignment="0" applyProtection="0"/>
  </cellStyleXfs>
  <cellXfs count="359">
    <xf numFmtId="0" fontId="0" fillId="0" borderId="0" xfId="0"/>
    <xf numFmtId="16" fontId="0" fillId="0" borderId="0" xfId="0" quotePrefix="1" applyNumberFormat="1"/>
    <xf numFmtId="9" fontId="0" fillId="0" borderId="0" xfId="0" applyNumberFormat="1"/>
    <xf numFmtId="49" fontId="0" fillId="0" borderId="0" xfId="0" quotePrefix="1" applyNumberFormat="1"/>
    <xf numFmtId="0" fontId="0" fillId="0" borderId="0" xfId="0" applyAlignment="1">
      <alignment horizontal="center"/>
    </xf>
    <xf numFmtId="49" fontId="0" fillId="0" borderId="0" xfId="0" applyNumberFormat="1"/>
    <xf numFmtId="0" fontId="0" fillId="2" borderId="0" xfId="0" applyFill="1"/>
    <xf numFmtId="0" fontId="2" fillId="0" borderId="0" xfId="0" applyFont="1"/>
    <xf numFmtId="0" fontId="2" fillId="0" borderId="5" xfId="0" applyFont="1" applyBorder="1" applyAlignment="1">
      <alignment vertical="center"/>
    </xf>
    <xf numFmtId="0" fontId="5" fillId="0" borderId="0" xfId="0" applyFont="1"/>
    <xf numFmtId="9" fontId="7" fillId="0" borderId="13" xfId="0" applyNumberFormat="1" applyFont="1" applyBorder="1" applyAlignment="1">
      <alignment horizontal="center"/>
    </xf>
    <xf numFmtId="0" fontId="7" fillId="0" borderId="3" xfId="0" applyFont="1" applyBorder="1"/>
    <xf numFmtId="0" fontId="9" fillId="0" borderId="2" xfId="0" applyFont="1" applyBorder="1"/>
    <xf numFmtId="0" fontId="7" fillId="0" borderId="8" xfId="0" applyFont="1" applyBorder="1"/>
    <xf numFmtId="0" fontId="7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2" fillId="0" borderId="5" xfId="0" applyFont="1" applyBorder="1"/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5" fillId="0" borderId="2" xfId="0" applyFont="1" applyBorder="1"/>
    <xf numFmtId="0" fontId="5" fillId="0" borderId="3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39" xfId="0" applyFont="1" applyBorder="1"/>
    <xf numFmtId="0" fontId="2" fillId="0" borderId="9" xfId="0" applyFont="1" applyBorder="1"/>
    <xf numFmtId="0" fontId="2" fillId="0" borderId="0" xfId="0" applyFont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24" xfId="0" applyFont="1" applyBorder="1"/>
    <xf numFmtId="0" fontId="2" fillId="0" borderId="47" xfId="0" applyFont="1" applyBorder="1"/>
    <xf numFmtId="0" fontId="13" fillId="0" borderId="0" xfId="0" applyFont="1"/>
    <xf numFmtId="0" fontId="18" fillId="0" borderId="0" xfId="0" applyFont="1"/>
    <xf numFmtId="0" fontId="19" fillId="0" borderId="0" xfId="0" applyFont="1"/>
    <xf numFmtId="0" fontId="2" fillId="0" borderId="2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7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/>
    </xf>
    <xf numFmtId="0" fontId="2" fillId="0" borderId="33" xfId="0" applyFont="1" applyBorder="1" applyAlignment="1">
      <alignment horizontal="left"/>
    </xf>
    <xf numFmtId="0" fontId="2" fillId="0" borderId="34" xfId="0" applyFont="1" applyBorder="1" applyAlignment="1">
      <alignment horizontal="left"/>
    </xf>
    <xf numFmtId="0" fontId="2" fillId="0" borderId="46" xfId="0" applyFont="1" applyBorder="1" applyAlignment="1">
      <alignment horizontal="left"/>
    </xf>
    <xf numFmtId="0" fontId="2" fillId="0" borderId="34" xfId="0" applyFont="1" applyBorder="1"/>
    <xf numFmtId="0" fontId="2" fillId="0" borderId="2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left"/>
    </xf>
    <xf numFmtId="0" fontId="7" fillId="0" borderId="5" xfId="0" applyFont="1" applyBorder="1"/>
    <xf numFmtId="0" fontId="7" fillId="0" borderId="0" xfId="0" applyFont="1"/>
    <xf numFmtId="0" fontId="16" fillId="0" borderId="30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2" fillId="0" borderId="36" xfId="0" applyFont="1" applyBorder="1"/>
    <xf numFmtId="0" fontId="2" fillId="0" borderId="8" xfId="0" applyFont="1" applyBorder="1" applyAlignment="1">
      <alignment vertical="center"/>
    </xf>
    <xf numFmtId="0" fontId="2" fillId="0" borderId="46" xfId="0" applyFont="1" applyBorder="1"/>
    <xf numFmtId="0" fontId="0" fillId="0" borderId="0" xfId="0" quotePrefix="1"/>
    <xf numFmtId="0" fontId="2" fillId="3" borderId="0" xfId="0" applyFont="1" applyFill="1" applyAlignment="1">
      <alignment horizontal="center" vertical="center"/>
    </xf>
    <xf numFmtId="0" fontId="2" fillId="0" borderId="7" xfId="0" applyFont="1" applyBorder="1" applyAlignment="1">
      <alignment horizontal="center"/>
    </xf>
    <xf numFmtId="164" fontId="0" fillId="0" borderId="0" xfId="1" applyNumberFormat="1" applyFont="1"/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40" xfId="0" applyFont="1" applyBorder="1" applyAlignment="1">
      <alignment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53" xfId="0" applyFont="1" applyBorder="1" applyAlignment="1">
      <alignment vertical="center"/>
    </xf>
    <xf numFmtId="0" fontId="2" fillId="0" borderId="63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66" xfId="0" applyFont="1" applyBorder="1" applyAlignment="1">
      <alignment vertical="center"/>
    </xf>
    <xf numFmtId="0" fontId="2" fillId="0" borderId="67" xfId="0" applyFont="1" applyBorder="1" applyAlignment="1">
      <alignment vertical="center"/>
    </xf>
    <xf numFmtId="0" fontId="2" fillId="0" borderId="68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69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5" fillId="0" borderId="2" xfId="0" applyFont="1" applyBorder="1" applyAlignment="1">
      <alignment horizontal="left"/>
    </xf>
    <xf numFmtId="0" fontId="2" fillId="0" borderId="13" xfId="0" applyFont="1" applyBorder="1"/>
    <xf numFmtId="164" fontId="2" fillId="0" borderId="0" xfId="1" applyNumberFormat="1" applyFont="1"/>
    <xf numFmtId="0" fontId="2" fillId="0" borderId="28" xfId="0" applyFont="1" applyBorder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30" xfId="0" applyFont="1" applyBorder="1"/>
    <xf numFmtId="0" fontId="2" fillId="0" borderId="27" xfId="0" applyFont="1" applyBorder="1"/>
    <xf numFmtId="0" fontId="2" fillId="0" borderId="31" xfId="0" applyFont="1" applyBorder="1"/>
    <xf numFmtId="0" fontId="22" fillId="0" borderId="0" xfId="0" applyFont="1"/>
    <xf numFmtId="0" fontId="0" fillId="0" borderId="0" xfId="0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61" xfId="0" applyBorder="1"/>
    <xf numFmtId="0" fontId="0" fillId="0" borderId="70" xfId="0" applyBorder="1" applyAlignment="1">
      <alignment horizontal="center" vertical="center"/>
    </xf>
    <xf numFmtId="0" fontId="0" fillId="0" borderId="78" xfId="0" applyBorder="1"/>
    <xf numFmtId="0" fontId="0" fillId="0" borderId="79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42" xfId="0" applyBorder="1"/>
    <xf numFmtId="0" fontId="0" fillId="0" borderId="81" xfId="0" applyBorder="1"/>
    <xf numFmtId="0" fontId="0" fillId="0" borderId="75" xfId="0" applyBorder="1" applyAlignment="1">
      <alignment horizontal="center" vertical="center"/>
    </xf>
    <xf numFmtId="0" fontId="22" fillId="0" borderId="63" xfId="0" applyFont="1" applyBorder="1"/>
    <xf numFmtId="0" fontId="22" fillId="0" borderId="77" xfId="0" applyFont="1" applyBorder="1"/>
    <xf numFmtId="0" fontId="22" fillId="0" borderId="59" xfId="0" applyFont="1" applyBorder="1" applyAlignment="1">
      <alignment horizontal="center" vertical="center"/>
    </xf>
    <xf numFmtId="0" fontId="22" fillId="0" borderId="64" xfId="0" applyFont="1" applyBorder="1" applyAlignment="1">
      <alignment horizontal="center" vertical="center"/>
    </xf>
    <xf numFmtId="0" fontId="22" fillId="0" borderId="8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5" borderId="61" xfId="0" applyFill="1" applyBorder="1"/>
    <xf numFmtId="0" fontId="0" fillId="5" borderId="78" xfId="0" applyFill="1" applyBorder="1"/>
    <xf numFmtId="0" fontId="0" fillId="0" borderId="83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0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/>
    </xf>
    <xf numFmtId="0" fontId="14" fillId="0" borderId="22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3" fillId="0" borderId="3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34" xfId="0" applyFont="1" applyBorder="1" applyAlignment="1">
      <alignment horizontal="center"/>
    </xf>
    <xf numFmtId="0" fontId="15" fillId="0" borderId="22" xfId="0" quotePrefix="1" applyFont="1" applyBorder="1" applyAlignment="1">
      <alignment horizontal="center" vertical="center"/>
    </xf>
    <xf numFmtId="0" fontId="15" fillId="0" borderId="23" xfId="0" quotePrefix="1" applyFont="1" applyBorder="1" applyAlignment="1">
      <alignment horizontal="center" vertical="center"/>
    </xf>
    <xf numFmtId="0" fontId="15" fillId="0" borderId="36" xfId="0" quotePrefix="1" applyFont="1" applyBorder="1" applyAlignment="1">
      <alignment horizontal="center" vertical="center"/>
    </xf>
    <xf numFmtId="0" fontId="15" fillId="0" borderId="35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8" fillId="0" borderId="5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textRotation="90"/>
    </xf>
    <xf numFmtId="0" fontId="2" fillId="0" borderId="2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7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4" fillId="0" borderId="22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3" fontId="4" fillId="0" borderId="39" xfId="0" applyNumberFormat="1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24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3" fontId="13" fillId="0" borderId="34" xfId="0" applyNumberFormat="1" applyFont="1" applyBorder="1" applyAlignment="1">
      <alignment horizontal="center" vertical="center"/>
    </xf>
    <xf numFmtId="3" fontId="13" fillId="0" borderId="0" xfId="0" applyNumberFormat="1" applyFont="1" applyAlignment="1">
      <alignment horizontal="center"/>
    </xf>
    <xf numFmtId="3" fontId="13" fillId="0" borderId="6" xfId="0" applyNumberFormat="1" applyFont="1" applyBorder="1" applyAlignment="1">
      <alignment horizontal="center"/>
    </xf>
    <xf numFmtId="0" fontId="2" fillId="0" borderId="32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1" fontId="2" fillId="0" borderId="38" xfId="0" applyNumberFormat="1" applyFont="1" applyBorder="1" applyAlignment="1">
      <alignment horizontal="center" vertical="center"/>
    </xf>
    <xf numFmtId="1" fontId="2" fillId="0" borderId="55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9" fontId="4" fillId="0" borderId="22" xfId="0" applyNumberFormat="1" applyFont="1" applyBorder="1" applyAlignment="1">
      <alignment horizontal="center" vertical="center"/>
    </xf>
    <xf numFmtId="9" fontId="4" fillId="0" borderId="45" xfId="0" applyNumberFormat="1" applyFont="1" applyBorder="1" applyAlignment="1">
      <alignment horizontal="center" vertical="center"/>
    </xf>
    <xf numFmtId="9" fontId="4" fillId="0" borderId="36" xfId="0" applyNumberFormat="1" applyFont="1" applyBorder="1" applyAlignment="1">
      <alignment horizontal="center" vertical="center"/>
    </xf>
    <xf numFmtId="9" fontId="4" fillId="0" borderId="46" xfId="0" applyNumberFormat="1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9" fontId="4" fillId="0" borderId="24" xfId="0" applyNumberFormat="1" applyFont="1" applyBorder="1" applyAlignment="1">
      <alignment horizontal="center" vertical="center"/>
    </xf>
    <xf numFmtId="9" fontId="4" fillId="0" borderId="9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9" fontId="8" fillId="0" borderId="15" xfId="0" applyNumberFormat="1" applyFont="1" applyBorder="1" applyAlignment="1">
      <alignment horizontal="center" vertical="center"/>
    </xf>
    <xf numFmtId="9" fontId="8" fillId="0" borderId="7" xfId="0" applyNumberFormat="1" applyFont="1" applyBorder="1" applyAlignment="1">
      <alignment horizontal="center" vertical="center"/>
    </xf>
    <xf numFmtId="9" fontId="8" fillId="0" borderId="1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9" fontId="8" fillId="0" borderId="4" xfId="0" applyNumberFormat="1" applyFont="1" applyBorder="1" applyAlignment="1">
      <alignment horizontal="center" vertical="center"/>
    </xf>
    <xf numFmtId="9" fontId="8" fillId="0" borderId="9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49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23" fillId="4" borderId="53" xfId="0" applyFont="1" applyFill="1" applyBorder="1" applyAlignment="1">
      <alignment horizontal="center" vertical="center"/>
    </xf>
    <xf numFmtId="0" fontId="0" fillId="0" borderId="77" xfId="0" applyBorder="1"/>
    <xf numFmtId="0" fontId="0" fillId="0" borderId="59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32"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b/>
        <i val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b/>
        <i val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colors>
    <mruColors>
      <color rgb="FF00CCFF"/>
      <color rgb="FFFFCC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7</xdr:row>
      <xdr:rowOff>83820</xdr:rowOff>
    </xdr:from>
    <xdr:to>
      <xdr:col>0</xdr:col>
      <xdr:colOff>411480</xdr:colOff>
      <xdr:row>7</xdr:row>
      <xdr:rowOff>129539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100" y="95250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12</xdr:row>
      <xdr:rowOff>83820</xdr:rowOff>
    </xdr:from>
    <xdr:to>
      <xdr:col>0</xdr:col>
      <xdr:colOff>411480</xdr:colOff>
      <xdr:row>12</xdr:row>
      <xdr:rowOff>129539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8100" y="194310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21</xdr:row>
      <xdr:rowOff>83820</xdr:rowOff>
    </xdr:from>
    <xdr:to>
      <xdr:col>0</xdr:col>
      <xdr:colOff>411480</xdr:colOff>
      <xdr:row>21</xdr:row>
      <xdr:rowOff>129539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8100" y="352806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25</xdr:row>
      <xdr:rowOff>83820</xdr:rowOff>
    </xdr:from>
    <xdr:to>
      <xdr:col>0</xdr:col>
      <xdr:colOff>411480</xdr:colOff>
      <xdr:row>25</xdr:row>
      <xdr:rowOff>129539</xdr:rowOff>
    </xdr:to>
    <xdr:sp macro="" textlink="">
      <xdr:nvSpPr>
        <xdr:cNvPr id="5" name="Flèche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8100" y="432054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4</xdr:row>
      <xdr:rowOff>83820</xdr:rowOff>
    </xdr:from>
    <xdr:to>
      <xdr:col>0</xdr:col>
      <xdr:colOff>411480</xdr:colOff>
      <xdr:row>4</xdr:row>
      <xdr:rowOff>129539</xdr:rowOff>
    </xdr:to>
    <xdr:sp macro="" textlink="">
      <xdr:nvSpPr>
        <xdr:cNvPr id="6" name="Flèche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8100" y="352806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107</xdr:row>
      <xdr:rowOff>0</xdr:rowOff>
    </xdr:from>
    <xdr:to>
      <xdr:col>19</xdr:col>
      <xdr:colOff>213360</xdr:colOff>
      <xdr:row>136</xdr:row>
      <xdr:rowOff>38100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" y="22989540"/>
          <a:ext cx="4594860" cy="5783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107</xdr:row>
      <xdr:rowOff>0</xdr:rowOff>
    </xdr:from>
    <xdr:to>
      <xdr:col>19</xdr:col>
      <xdr:colOff>213360</xdr:colOff>
      <xdr:row>136</xdr:row>
      <xdr:rowOff>38100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DBE06AF-90C1-4F59-84F7-889D87D97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23669625"/>
          <a:ext cx="4471035" cy="6115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37242</xdr:colOff>
      <xdr:row>179</xdr:row>
      <xdr:rowOff>144780</xdr:rowOff>
    </xdr:from>
    <xdr:to>
      <xdr:col>7</xdr:col>
      <xdr:colOff>205738</xdr:colOff>
      <xdr:row>216</xdr:row>
      <xdr:rowOff>129540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6022" y="32880300"/>
          <a:ext cx="5220556" cy="6751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showGridLines="0" topLeftCell="A13" workbookViewId="0">
      <selection activeCell="A2" sqref="A2"/>
    </sheetView>
  </sheetViews>
  <sheetFormatPr baseColWidth="10" defaultColWidth="10.7109375" defaultRowHeight="15" x14ac:dyDescent="0.25"/>
  <cols>
    <col min="1" max="1" width="7.28515625" customWidth="1"/>
  </cols>
  <sheetData>
    <row r="1" spans="1:9" ht="21" x14ac:dyDescent="0.4">
      <c r="A1" s="131" t="s">
        <v>1533</v>
      </c>
      <c r="B1" s="131"/>
      <c r="C1" s="131"/>
      <c r="D1" s="131"/>
      <c r="E1" s="131"/>
      <c r="F1" s="131"/>
      <c r="G1" s="131"/>
      <c r="H1" s="131"/>
      <c r="I1" s="131"/>
    </row>
    <row r="3" spans="1:9" ht="19.5" x14ac:dyDescent="0.4">
      <c r="A3" s="41" t="s">
        <v>472</v>
      </c>
      <c r="B3" s="7"/>
      <c r="C3" s="7"/>
      <c r="D3" s="7"/>
      <c r="E3" s="7"/>
      <c r="F3" s="7"/>
      <c r="G3" s="7"/>
      <c r="H3" s="7"/>
      <c r="I3" s="7"/>
    </row>
    <row r="4" spans="1:9" ht="16.5" x14ac:dyDescent="0.3">
      <c r="A4" s="7"/>
      <c r="B4" s="7"/>
      <c r="C4" s="7"/>
      <c r="D4" s="7"/>
      <c r="E4" s="7"/>
      <c r="F4" s="7"/>
      <c r="G4" s="7"/>
      <c r="H4" s="7"/>
      <c r="I4" s="7"/>
    </row>
    <row r="5" spans="1:9" ht="16.5" x14ac:dyDescent="0.3">
      <c r="A5" s="7"/>
      <c r="B5" s="42" t="s">
        <v>497</v>
      </c>
      <c r="C5" s="7"/>
      <c r="D5" s="7"/>
      <c r="E5" s="7"/>
      <c r="F5" s="7"/>
      <c r="G5" s="7"/>
      <c r="H5" s="7"/>
      <c r="I5" s="7"/>
    </row>
    <row r="6" spans="1:9" ht="16.5" x14ac:dyDescent="0.3">
      <c r="A6" s="7"/>
      <c r="B6" s="7"/>
      <c r="C6" s="7" t="s">
        <v>498</v>
      </c>
      <c r="D6" s="7"/>
      <c r="E6" s="7"/>
      <c r="F6" s="7"/>
      <c r="G6" s="7"/>
      <c r="H6" s="7"/>
      <c r="I6" s="7"/>
    </row>
    <row r="7" spans="1:9" ht="16.5" x14ac:dyDescent="0.3">
      <c r="A7" s="7"/>
      <c r="B7" s="7"/>
      <c r="C7" s="7"/>
      <c r="D7" s="7"/>
      <c r="E7" s="7"/>
      <c r="F7" s="7"/>
      <c r="G7" s="7"/>
      <c r="H7" s="7"/>
      <c r="I7" s="7"/>
    </row>
    <row r="8" spans="1:9" ht="16.5" x14ac:dyDescent="0.3">
      <c r="A8" s="7"/>
      <c r="B8" s="42" t="s">
        <v>473</v>
      </c>
      <c r="C8" s="7"/>
      <c r="D8" s="7"/>
      <c r="E8" s="7"/>
      <c r="F8" s="7"/>
      <c r="G8" s="7"/>
      <c r="H8" s="7"/>
      <c r="I8" s="7"/>
    </row>
    <row r="9" spans="1:9" ht="16.5" x14ac:dyDescent="0.3">
      <c r="A9" s="7"/>
      <c r="B9" s="7"/>
      <c r="C9" s="7" t="s">
        <v>474</v>
      </c>
      <c r="D9" s="7"/>
      <c r="E9" s="7"/>
      <c r="F9" s="7"/>
      <c r="G9" s="7"/>
      <c r="H9" s="7"/>
      <c r="I9" s="7"/>
    </row>
    <row r="10" spans="1:9" ht="16.5" x14ac:dyDescent="0.3">
      <c r="A10" s="7"/>
      <c r="B10" s="7"/>
      <c r="C10" s="7" t="s">
        <v>475</v>
      </c>
      <c r="D10" s="7"/>
      <c r="E10" s="7"/>
      <c r="F10" s="7"/>
      <c r="G10" s="7"/>
      <c r="H10" s="7"/>
      <c r="I10" s="7"/>
    </row>
    <row r="11" spans="1:9" ht="16.5" x14ac:dyDescent="0.3">
      <c r="A11" s="7"/>
      <c r="B11" s="7"/>
      <c r="C11" s="7" t="s">
        <v>476</v>
      </c>
      <c r="D11" s="7"/>
      <c r="E11" s="7"/>
      <c r="F11" s="7"/>
      <c r="G11" s="7"/>
      <c r="H11" s="7"/>
      <c r="I11" s="7"/>
    </row>
    <row r="12" spans="1:9" ht="16.5" x14ac:dyDescent="0.3">
      <c r="A12" s="7"/>
      <c r="B12" s="7"/>
      <c r="C12" s="7"/>
      <c r="D12" s="7"/>
      <c r="E12" s="7"/>
      <c r="F12" s="7"/>
      <c r="G12" s="7"/>
      <c r="H12" s="7"/>
      <c r="I12" s="7"/>
    </row>
    <row r="13" spans="1:9" ht="16.5" x14ac:dyDescent="0.3">
      <c r="A13" s="7"/>
      <c r="B13" s="42" t="s">
        <v>477</v>
      </c>
      <c r="C13" s="7"/>
      <c r="D13" s="7"/>
      <c r="E13" s="7"/>
      <c r="F13" s="7"/>
      <c r="G13" s="7"/>
      <c r="H13" s="7"/>
      <c r="I13" s="7"/>
    </row>
    <row r="14" spans="1:9" ht="16.5" x14ac:dyDescent="0.3">
      <c r="A14" s="7"/>
      <c r="B14" s="7"/>
      <c r="C14" s="7" t="s">
        <v>496</v>
      </c>
      <c r="E14" s="6"/>
      <c r="F14" s="7"/>
      <c r="G14" s="7"/>
      <c r="H14" s="7"/>
      <c r="I14" s="7"/>
    </row>
    <row r="15" spans="1:9" ht="16.5" x14ac:dyDescent="0.3">
      <c r="A15" s="7"/>
      <c r="B15" s="7"/>
      <c r="D15" s="7" t="s">
        <v>478</v>
      </c>
      <c r="F15" s="7"/>
      <c r="G15" s="7"/>
      <c r="H15" s="7"/>
      <c r="I15" s="7"/>
    </row>
    <row r="16" spans="1:9" ht="16.5" x14ac:dyDescent="0.3">
      <c r="A16" s="7"/>
      <c r="B16" s="7"/>
      <c r="D16" s="7" t="s">
        <v>479</v>
      </c>
      <c r="F16" s="7"/>
      <c r="G16" s="7"/>
      <c r="H16" s="7"/>
      <c r="I16" s="7"/>
    </row>
    <row r="17" spans="1:9" ht="16.5" x14ac:dyDescent="0.3">
      <c r="A17" s="7"/>
      <c r="B17" s="7"/>
      <c r="D17" s="7" t="s">
        <v>480</v>
      </c>
      <c r="F17" s="7"/>
      <c r="G17" s="7"/>
      <c r="H17" s="7"/>
      <c r="I17" s="7"/>
    </row>
    <row r="18" spans="1:9" ht="16.5" x14ac:dyDescent="0.3">
      <c r="A18" s="7"/>
      <c r="B18" s="7"/>
      <c r="D18" s="7" t="s">
        <v>481</v>
      </c>
      <c r="F18" s="7"/>
      <c r="G18" s="7"/>
      <c r="H18" s="7"/>
      <c r="I18" s="7"/>
    </row>
    <row r="19" spans="1:9" ht="16.5" x14ac:dyDescent="0.3">
      <c r="A19" s="7"/>
      <c r="B19" s="7"/>
      <c r="D19" s="7" t="s">
        <v>482</v>
      </c>
      <c r="E19" s="7"/>
      <c r="F19" s="7"/>
      <c r="G19" s="7"/>
      <c r="H19" s="7"/>
      <c r="I19" s="7"/>
    </row>
    <row r="20" spans="1:9" ht="16.5" x14ac:dyDescent="0.3">
      <c r="A20" s="7"/>
      <c r="B20" s="7"/>
      <c r="C20" s="7" t="s">
        <v>483</v>
      </c>
      <c r="D20" s="7"/>
      <c r="E20" s="7"/>
      <c r="F20" s="7"/>
      <c r="G20" s="7"/>
      <c r="H20" s="7"/>
      <c r="I20" s="7"/>
    </row>
    <row r="21" spans="1:9" ht="16.5" x14ac:dyDescent="0.3">
      <c r="A21" s="7"/>
      <c r="B21" s="7"/>
      <c r="C21" s="7"/>
      <c r="D21" s="7"/>
      <c r="E21" s="7"/>
      <c r="F21" s="7"/>
      <c r="G21" s="7"/>
      <c r="H21" s="7"/>
      <c r="I21" s="7"/>
    </row>
    <row r="22" spans="1:9" ht="16.5" x14ac:dyDescent="0.3">
      <c r="A22" s="7"/>
      <c r="B22" s="42" t="s">
        <v>484</v>
      </c>
      <c r="C22" s="7"/>
      <c r="D22" s="7"/>
      <c r="E22" s="7"/>
      <c r="F22" s="7"/>
      <c r="G22" s="7"/>
      <c r="H22" s="7"/>
      <c r="I22" s="7"/>
    </row>
    <row r="23" spans="1:9" ht="16.5" x14ac:dyDescent="0.3">
      <c r="A23" s="7"/>
      <c r="B23" s="7"/>
      <c r="C23" s="7" t="s">
        <v>485</v>
      </c>
      <c r="D23" s="7"/>
      <c r="E23" s="7"/>
      <c r="F23" s="7"/>
      <c r="G23" s="7"/>
      <c r="H23" s="7"/>
      <c r="I23" s="7"/>
    </row>
    <row r="24" spans="1:9" ht="16.5" x14ac:dyDescent="0.3">
      <c r="A24" s="7"/>
      <c r="B24" s="7"/>
      <c r="C24" s="7" t="s">
        <v>486</v>
      </c>
      <c r="D24" s="7"/>
      <c r="E24" s="7"/>
      <c r="F24" s="7"/>
      <c r="G24" s="7"/>
      <c r="H24" s="7"/>
      <c r="I24" s="7"/>
    </row>
    <row r="25" spans="1:9" ht="16.5" x14ac:dyDescent="0.3">
      <c r="A25" s="7"/>
      <c r="B25" s="7"/>
      <c r="C25" s="7"/>
      <c r="D25" s="7"/>
      <c r="E25" s="7"/>
      <c r="F25" s="7"/>
      <c r="G25" s="7"/>
      <c r="H25" s="7"/>
      <c r="I25" s="7"/>
    </row>
    <row r="26" spans="1:9" ht="16.5" x14ac:dyDescent="0.3">
      <c r="A26" s="7"/>
      <c r="B26" s="42" t="s">
        <v>487</v>
      </c>
      <c r="C26" s="7"/>
      <c r="D26" s="7"/>
      <c r="E26" s="7"/>
      <c r="F26" s="7"/>
      <c r="G26" s="7"/>
      <c r="H26" s="7"/>
      <c r="I26" s="7"/>
    </row>
    <row r="27" spans="1:9" ht="16.5" x14ac:dyDescent="0.3">
      <c r="A27" s="7"/>
      <c r="B27" s="7"/>
      <c r="C27" s="7" t="s">
        <v>488</v>
      </c>
      <c r="D27" s="7"/>
      <c r="E27" s="7"/>
      <c r="F27" s="7"/>
      <c r="G27" s="7"/>
      <c r="H27" s="7"/>
      <c r="I27" s="7"/>
    </row>
    <row r="28" spans="1:9" s="7" customFormat="1" ht="16.5" x14ac:dyDescent="0.3"/>
    <row r="29" spans="1:9" s="7" customFormat="1" ht="16.5" x14ac:dyDescent="0.3"/>
    <row r="30" spans="1:9" s="7" customFormat="1" ht="16.5" x14ac:dyDescent="0.3">
      <c r="A30" s="7" t="s">
        <v>489</v>
      </c>
    </row>
    <row r="31" spans="1:9" s="7" customFormat="1" ht="16.5" x14ac:dyDescent="0.3">
      <c r="A31" s="7" t="s">
        <v>490</v>
      </c>
    </row>
    <row r="32" spans="1:9" s="7" customFormat="1" ht="16.5" x14ac:dyDescent="0.3">
      <c r="A32" s="7" t="s">
        <v>491</v>
      </c>
    </row>
    <row r="33" spans="1:2" s="7" customFormat="1" ht="16.5" x14ac:dyDescent="0.3">
      <c r="A33" s="7" t="s">
        <v>492</v>
      </c>
    </row>
    <row r="34" spans="1:2" s="7" customFormat="1" ht="16.5" x14ac:dyDescent="0.3"/>
    <row r="35" spans="1:2" s="7" customFormat="1" ht="17.25" x14ac:dyDescent="0.35">
      <c r="A35" s="7" t="s">
        <v>493</v>
      </c>
      <c r="B35" s="43" t="s">
        <v>494</v>
      </c>
    </row>
    <row r="36" spans="1:2" ht="16.5" x14ac:dyDescent="0.35">
      <c r="B36" s="43" t="s">
        <v>495</v>
      </c>
    </row>
  </sheetData>
  <mergeCells count="1">
    <mergeCell ref="A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X82"/>
  <sheetViews>
    <sheetView tabSelected="1" zoomScale="55" zoomScaleNormal="55" workbookViewId="0">
      <selection activeCell="O5" sqref="O5:W5"/>
    </sheetView>
  </sheetViews>
  <sheetFormatPr baseColWidth="10" defaultColWidth="11.5703125" defaultRowHeight="16.5" x14ac:dyDescent="0.3"/>
  <cols>
    <col min="1" max="1" width="4" style="7" customWidth="1"/>
    <col min="2" max="2" width="3.140625" style="7" customWidth="1"/>
    <col min="3" max="3" width="3.28515625" style="7" customWidth="1"/>
    <col min="4" max="4" width="5.7109375" style="7" customWidth="1"/>
    <col min="5" max="7" width="3.140625" style="7" customWidth="1"/>
    <col min="8" max="8" width="5.140625" style="7" customWidth="1"/>
    <col min="9" max="9" width="3.7109375" style="7" customWidth="1"/>
    <col min="10" max="11" width="3.140625" style="7" customWidth="1"/>
    <col min="12" max="14" width="3.28515625" style="7" customWidth="1"/>
    <col min="15" max="15" width="5" style="7" customWidth="1"/>
    <col min="16" max="16" width="4" style="7" customWidth="1"/>
    <col min="17" max="17" width="4.42578125" style="7" customWidth="1"/>
    <col min="18" max="18" width="3.28515625" style="7" customWidth="1"/>
    <col min="19" max="19" width="3.7109375" style="7" customWidth="1"/>
    <col min="20" max="20" width="6" style="7" customWidth="1"/>
    <col min="21" max="21" width="3.28515625" style="7" customWidth="1"/>
    <col min="22" max="22" width="4.5703125" style="7" customWidth="1"/>
    <col min="23" max="23" width="4" style="7" customWidth="1"/>
    <col min="24" max="24" width="3.28515625" style="7" customWidth="1"/>
    <col min="25" max="25" width="5.28515625" style="7" customWidth="1"/>
    <col min="26" max="26" width="4.7109375" style="7" customWidth="1"/>
    <col min="27" max="27" width="5.140625" style="7" customWidth="1"/>
    <col min="28" max="28" width="4.7109375" style="7" customWidth="1"/>
    <col min="29" max="29" width="3.28515625" style="7" customWidth="1"/>
    <col min="30" max="30" width="4.5703125" style="7" customWidth="1"/>
    <col min="31" max="31" width="7.7109375" style="7" customWidth="1"/>
    <col min="32" max="35" width="2.7109375" style="7" customWidth="1"/>
    <col min="36" max="36" width="4.28515625" style="7" customWidth="1"/>
    <col min="37" max="40" width="2.7109375" style="7" customWidth="1"/>
    <col min="41" max="41" width="4.85546875" style="7" customWidth="1"/>
    <col min="42" max="42" width="4" style="7" customWidth="1"/>
    <col min="43" max="43" width="3.85546875" style="7" customWidth="1"/>
    <col min="44" max="67" width="2.7109375" style="7" customWidth="1"/>
    <col min="68" max="68" width="2.140625" style="7" customWidth="1"/>
    <col min="69" max="69" width="3.140625" style="7" customWidth="1"/>
    <col min="70" max="70" width="2.28515625" style="7" customWidth="1"/>
    <col min="71" max="71" width="3.85546875" style="7" customWidth="1"/>
    <col min="72" max="85" width="2.7109375" style="7" customWidth="1"/>
    <col min="86" max="87" width="3.7109375" style="7" customWidth="1"/>
    <col min="88" max="96" width="2.7109375" style="7" customWidth="1"/>
    <col min="97" max="97" width="3.85546875" style="7" customWidth="1"/>
    <col min="98" max="124" width="2.7109375" style="7" customWidth="1"/>
    <col min="125" max="125" width="3.28515625" style="7" customWidth="1"/>
    <col min="126" max="150" width="2.7109375" style="7" customWidth="1"/>
    <col min="151" max="151" width="3.85546875" style="7" customWidth="1"/>
    <col min="152" max="178" width="2.7109375" style="7" customWidth="1"/>
    <col min="179" max="179" width="3.28515625" style="7" customWidth="1"/>
    <col min="180" max="204" width="2.7109375" style="7" customWidth="1"/>
    <col min="205" max="205" width="3.85546875" style="7" customWidth="1"/>
    <col min="206" max="232" width="2.7109375" style="7" customWidth="1"/>
    <col min="233" max="233" width="3.28515625" style="7" customWidth="1"/>
    <col min="234" max="258" width="2.7109375" style="7" customWidth="1"/>
    <col min="259" max="259" width="3.85546875" style="7" customWidth="1"/>
    <col min="260" max="286" width="2.7109375" style="7" customWidth="1"/>
    <col min="287" max="287" width="3.28515625" style="7" customWidth="1"/>
    <col min="288" max="310" width="2.7109375" style="7" customWidth="1"/>
    <col min="311" max="16384" width="11.5703125" style="7"/>
  </cols>
  <sheetData>
    <row r="1" spans="2:310" ht="33.75" thickBot="1" x14ac:dyDescent="0.65">
      <c r="B1" s="348" t="s">
        <v>0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8"/>
      <c r="AH1" s="348"/>
      <c r="AI1" s="348"/>
      <c r="AJ1" s="348"/>
      <c r="AK1" s="348"/>
      <c r="AL1" s="348"/>
      <c r="AM1" s="348"/>
      <c r="AN1" s="348"/>
      <c r="AO1" s="348"/>
      <c r="AQ1" s="321" t="s">
        <v>69</v>
      </c>
      <c r="AR1" s="321"/>
      <c r="AS1" s="321"/>
      <c r="AT1" s="321"/>
      <c r="AU1" s="321"/>
      <c r="AV1" s="321"/>
      <c r="AW1" s="321"/>
      <c r="AX1" s="321"/>
      <c r="AY1" s="321"/>
      <c r="AZ1" s="321"/>
      <c r="BA1" s="321"/>
      <c r="BB1" s="321"/>
      <c r="BC1" s="321"/>
      <c r="BD1" s="321"/>
      <c r="BE1" s="321"/>
      <c r="BF1" s="321"/>
      <c r="BG1" s="321"/>
      <c r="BH1" s="321"/>
      <c r="BI1" s="321"/>
      <c r="BJ1" s="321"/>
      <c r="BK1" s="321"/>
      <c r="BL1" s="321"/>
      <c r="BM1" s="321"/>
      <c r="BN1" s="321"/>
      <c r="BO1" s="321"/>
      <c r="BP1" s="321"/>
      <c r="BQ1" s="321"/>
      <c r="BR1" s="321"/>
      <c r="BS1" s="321"/>
      <c r="BT1" s="321"/>
      <c r="BU1" s="321"/>
      <c r="BV1" s="321"/>
      <c r="BW1" s="321"/>
      <c r="BX1" s="321"/>
      <c r="BY1" s="321"/>
      <c r="BZ1" s="321"/>
      <c r="CA1" s="321"/>
      <c r="CB1" s="321"/>
      <c r="CC1" s="321"/>
      <c r="CD1" s="321"/>
      <c r="CE1" s="321"/>
      <c r="CF1" s="321"/>
      <c r="CG1" s="321"/>
      <c r="CH1" s="321"/>
      <c r="CI1" s="321"/>
      <c r="CJ1" s="321"/>
      <c r="CK1" s="321"/>
      <c r="CL1" s="321"/>
      <c r="CM1" s="321"/>
      <c r="CN1" s="321"/>
      <c r="CO1" s="321"/>
      <c r="CP1" s="321"/>
      <c r="CQ1" s="86"/>
      <c r="CS1" s="321" t="s">
        <v>69</v>
      </c>
      <c r="CT1" s="321"/>
      <c r="CU1" s="321"/>
      <c r="CV1" s="321"/>
      <c r="CW1" s="321"/>
      <c r="CX1" s="321"/>
      <c r="CY1" s="321"/>
      <c r="CZ1" s="321"/>
      <c r="DA1" s="321"/>
      <c r="DB1" s="321"/>
      <c r="DC1" s="321"/>
      <c r="DD1" s="321"/>
      <c r="DE1" s="321"/>
      <c r="DF1" s="321"/>
      <c r="DG1" s="321"/>
      <c r="DH1" s="321"/>
      <c r="DI1" s="321"/>
      <c r="DJ1" s="321"/>
      <c r="DK1" s="321"/>
      <c r="DL1" s="321"/>
      <c r="DM1" s="321"/>
      <c r="DN1" s="321"/>
      <c r="DO1" s="321"/>
      <c r="DP1" s="321"/>
      <c r="DQ1" s="321"/>
      <c r="DR1" s="321"/>
      <c r="DS1" s="321"/>
      <c r="DT1" s="321"/>
      <c r="DU1" s="321"/>
      <c r="DV1" s="321"/>
      <c r="DW1" s="321"/>
      <c r="DX1" s="321"/>
      <c r="DY1" s="321"/>
      <c r="DZ1" s="321"/>
      <c r="EA1" s="321"/>
      <c r="EB1" s="321"/>
      <c r="EC1" s="321"/>
      <c r="ED1" s="321"/>
      <c r="EE1" s="321"/>
      <c r="EF1" s="321"/>
      <c r="EG1" s="321"/>
      <c r="EH1" s="321"/>
      <c r="EI1" s="321"/>
      <c r="EJ1" s="321"/>
      <c r="EK1" s="321"/>
      <c r="EL1" s="321"/>
      <c r="EM1" s="321"/>
      <c r="EN1" s="321"/>
      <c r="EO1" s="321"/>
      <c r="EP1" s="321"/>
      <c r="EQ1" s="321"/>
      <c r="ER1" s="321"/>
      <c r="ES1" s="86"/>
      <c r="EU1" s="321" t="s">
        <v>69</v>
      </c>
      <c r="EV1" s="321"/>
      <c r="EW1" s="321"/>
      <c r="EX1" s="321"/>
      <c r="EY1" s="321"/>
      <c r="EZ1" s="321"/>
      <c r="FA1" s="321"/>
      <c r="FB1" s="321"/>
      <c r="FC1" s="321"/>
      <c r="FD1" s="321"/>
      <c r="FE1" s="321"/>
      <c r="FF1" s="321"/>
      <c r="FG1" s="321"/>
      <c r="FH1" s="321"/>
      <c r="FI1" s="321"/>
      <c r="FJ1" s="321"/>
      <c r="FK1" s="321"/>
      <c r="FL1" s="321"/>
      <c r="FM1" s="321"/>
      <c r="FN1" s="321"/>
      <c r="FO1" s="321"/>
      <c r="FP1" s="321"/>
      <c r="FQ1" s="321"/>
      <c r="FR1" s="321"/>
      <c r="FS1" s="321"/>
      <c r="FT1" s="321"/>
      <c r="FU1" s="321"/>
      <c r="FV1" s="321"/>
      <c r="FW1" s="321"/>
      <c r="FX1" s="321"/>
      <c r="FY1" s="321"/>
      <c r="FZ1" s="321"/>
      <c r="GA1" s="321"/>
      <c r="GB1" s="321"/>
      <c r="GC1" s="321"/>
      <c r="GD1" s="321"/>
      <c r="GE1" s="321"/>
      <c r="GF1" s="321"/>
      <c r="GG1" s="321"/>
      <c r="GH1" s="321"/>
      <c r="GI1" s="321"/>
      <c r="GJ1" s="321"/>
      <c r="GK1" s="321"/>
      <c r="GL1" s="321"/>
      <c r="GM1" s="321"/>
      <c r="GN1" s="321"/>
      <c r="GO1" s="321"/>
      <c r="GP1" s="321"/>
      <c r="GQ1" s="321"/>
      <c r="GR1" s="321"/>
      <c r="GS1" s="321"/>
      <c r="GT1" s="321"/>
      <c r="GU1" s="86"/>
      <c r="GW1" s="321" t="s">
        <v>69</v>
      </c>
      <c r="GX1" s="321"/>
      <c r="GY1" s="321"/>
      <c r="GZ1" s="321"/>
      <c r="HA1" s="321"/>
      <c r="HB1" s="321"/>
      <c r="HC1" s="321"/>
      <c r="HD1" s="321"/>
      <c r="HE1" s="321"/>
      <c r="HF1" s="321"/>
      <c r="HG1" s="321"/>
      <c r="HH1" s="321"/>
      <c r="HI1" s="321"/>
      <c r="HJ1" s="321"/>
      <c r="HK1" s="321"/>
      <c r="HL1" s="321"/>
      <c r="HM1" s="321"/>
      <c r="HN1" s="321"/>
      <c r="HO1" s="321"/>
      <c r="HP1" s="321"/>
      <c r="HQ1" s="321"/>
      <c r="HR1" s="321"/>
      <c r="HS1" s="321"/>
      <c r="HT1" s="321"/>
      <c r="HU1" s="321"/>
      <c r="HV1" s="321"/>
      <c r="HW1" s="321"/>
      <c r="HX1" s="321"/>
      <c r="HY1" s="321"/>
      <c r="HZ1" s="321"/>
      <c r="IA1" s="321"/>
      <c r="IB1" s="321"/>
      <c r="IC1" s="321"/>
      <c r="ID1" s="321"/>
      <c r="IE1" s="321"/>
      <c r="IF1" s="321"/>
      <c r="IG1" s="321"/>
      <c r="IH1" s="321"/>
      <c r="II1" s="321"/>
      <c r="IJ1" s="321"/>
      <c r="IK1" s="321"/>
      <c r="IL1" s="321"/>
      <c r="IM1" s="321"/>
      <c r="IN1" s="321"/>
      <c r="IO1" s="321"/>
      <c r="IP1" s="321"/>
      <c r="IQ1" s="321"/>
      <c r="IR1" s="321"/>
      <c r="IS1" s="321"/>
      <c r="IT1" s="321"/>
      <c r="IU1" s="321"/>
      <c r="IV1" s="321"/>
      <c r="IW1" s="86"/>
      <c r="IY1" s="321" t="s">
        <v>69</v>
      </c>
      <c r="IZ1" s="321"/>
      <c r="JA1" s="321"/>
      <c r="JB1" s="321"/>
      <c r="JC1" s="321"/>
      <c r="JD1" s="321"/>
      <c r="JE1" s="321"/>
      <c r="JF1" s="321"/>
      <c r="JG1" s="321"/>
      <c r="JH1" s="321"/>
      <c r="JI1" s="321"/>
      <c r="JJ1" s="321"/>
      <c r="JK1" s="321"/>
      <c r="JL1" s="321"/>
      <c r="JM1" s="321"/>
      <c r="JN1" s="321"/>
      <c r="JO1" s="321"/>
      <c r="JP1" s="321"/>
      <c r="JQ1" s="321"/>
      <c r="JR1" s="321"/>
      <c r="JS1" s="321"/>
      <c r="JT1" s="321"/>
      <c r="JU1" s="321"/>
      <c r="JV1" s="321"/>
      <c r="JW1" s="321"/>
      <c r="JX1" s="321"/>
      <c r="JY1" s="321"/>
      <c r="JZ1" s="321"/>
      <c r="KA1" s="321"/>
      <c r="KB1" s="321"/>
      <c r="KC1" s="321"/>
      <c r="KD1" s="321"/>
      <c r="KE1" s="321"/>
      <c r="KF1" s="321"/>
      <c r="KG1" s="321"/>
      <c r="KH1" s="321"/>
      <c r="KI1" s="321"/>
      <c r="KJ1" s="321"/>
      <c r="KK1" s="321"/>
      <c r="KL1" s="321"/>
      <c r="KM1" s="321"/>
      <c r="KN1" s="321"/>
      <c r="KO1" s="321"/>
      <c r="KP1" s="321"/>
      <c r="KQ1" s="321"/>
      <c r="KR1" s="321"/>
      <c r="KS1" s="321"/>
      <c r="KT1" s="321"/>
      <c r="KU1" s="321"/>
      <c r="KV1" s="321"/>
      <c r="KW1" s="321"/>
      <c r="KX1" s="321"/>
    </row>
    <row r="2" spans="2:310" ht="22.5" thickTop="1" thickBot="1" x14ac:dyDescent="0.35">
      <c r="AQ2" s="332" t="s">
        <v>808</v>
      </c>
      <c r="AR2" s="333"/>
      <c r="AS2" s="333"/>
      <c r="AT2" s="333"/>
      <c r="AU2" s="333"/>
      <c r="AV2" s="333"/>
      <c r="AW2" s="333"/>
      <c r="AX2" s="333"/>
      <c r="AY2" s="333"/>
      <c r="AZ2" s="333"/>
      <c r="BA2" s="333"/>
      <c r="BB2" s="333"/>
      <c r="BC2" s="333"/>
      <c r="BD2" s="333"/>
      <c r="BE2" s="333"/>
      <c r="BF2" s="333"/>
      <c r="BG2" s="333"/>
      <c r="BH2" s="333"/>
      <c r="BI2" s="333"/>
      <c r="BJ2" s="333"/>
      <c r="BK2" s="333"/>
      <c r="BL2" s="333"/>
      <c r="BM2" s="333"/>
      <c r="BN2" s="333"/>
      <c r="BO2" s="333"/>
      <c r="BP2" s="333"/>
      <c r="BQ2" s="333"/>
      <c r="BR2" s="333"/>
      <c r="BS2" s="333"/>
      <c r="BT2" s="333"/>
      <c r="BU2" s="333"/>
      <c r="BV2" s="333"/>
      <c r="BW2" s="333"/>
      <c r="BX2" s="333"/>
      <c r="BY2" s="333"/>
      <c r="BZ2" s="333"/>
      <c r="CA2" s="333"/>
      <c r="CB2" s="333"/>
      <c r="CC2" s="333"/>
      <c r="CD2" s="333"/>
      <c r="CE2" s="333"/>
      <c r="CF2" s="333"/>
      <c r="CG2" s="333"/>
      <c r="CH2" s="333"/>
      <c r="CI2" s="333"/>
      <c r="CJ2" s="333"/>
      <c r="CK2" s="333"/>
      <c r="CL2" s="333"/>
      <c r="CM2" s="333"/>
      <c r="CN2" s="333"/>
      <c r="CO2" s="333"/>
      <c r="CP2" s="334"/>
      <c r="CQ2" s="48"/>
      <c r="CS2" s="327" t="s">
        <v>1397</v>
      </c>
      <c r="CT2" s="328"/>
      <c r="CU2" s="328"/>
      <c r="CV2" s="328"/>
      <c r="CW2" s="328"/>
      <c r="CX2" s="328"/>
      <c r="CY2" s="328"/>
      <c r="CZ2" s="328"/>
      <c r="DA2" s="328"/>
      <c r="DB2" s="328"/>
      <c r="DC2" s="328"/>
      <c r="DD2" s="328"/>
      <c r="DE2" s="328"/>
      <c r="DF2" s="328"/>
      <c r="DG2" s="328"/>
      <c r="DH2" s="328"/>
      <c r="DI2" s="328"/>
      <c r="DJ2" s="328"/>
      <c r="DK2" s="328"/>
      <c r="DL2" s="328"/>
      <c r="DM2" s="328"/>
      <c r="DN2" s="328"/>
      <c r="DO2" s="328"/>
      <c r="DP2" s="328"/>
      <c r="DQ2" s="328"/>
      <c r="DR2" s="328"/>
      <c r="DS2" s="328"/>
      <c r="DT2" s="328"/>
      <c r="DU2" s="328"/>
      <c r="DV2" s="328"/>
      <c r="DW2" s="328"/>
      <c r="DX2" s="328"/>
      <c r="DY2" s="328"/>
      <c r="DZ2" s="328"/>
      <c r="EA2" s="328"/>
      <c r="EB2" s="328"/>
      <c r="EC2" s="328"/>
      <c r="ED2" s="328"/>
      <c r="EE2" s="328"/>
      <c r="EF2" s="328"/>
      <c r="EG2" s="328"/>
      <c r="EH2" s="328"/>
      <c r="EI2" s="328"/>
      <c r="EJ2" s="328"/>
      <c r="EK2" s="328"/>
      <c r="EL2" s="328"/>
      <c r="EM2" s="328"/>
      <c r="EN2" s="328"/>
      <c r="EO2" s="328"/>
      <c r="EP2" s="328"/>
      <c r="EQ2" s="328"/>
      <c r="ER2" s="329"/>
      <c r="ES2" s="48"/>
      <c r="EU2" s="327" t="s">
        <v>1399</v>
      </c>
      <c r="EV2" s="328"/>
      <c r="EW2" s="328"/>
      <c r="EX2" s="328"/>
      <c r="EY2" s="328"/>
      <c r="EZ2" s="328"/>
      <c r="FA2" s="328"/>
      <c r="FB2" s="328"/>
      <c r="FC2" s="328"/>
      <c r="FD2" s="328"/>
      <c r="FE2" s="328"/>
      <c r="FF2" s="328"/>
      <c r="FG2" s="328"/>
      <c r="FH2" s="328"/>
      <c r="FI2" s="328"/>
      <c r="FJ2" s="328"/>
      <c r="FK2" s="328"/>
      <c r="FL2" s="328"/>
      <c r="FM2" s="328"/>
      <c r="FN2" s="328"/>
      <c r="FO2" s="328"/>
      <c r="FP2" s="328"/>
      <c r="FQ2" s="328"/>
      <c r="FR2" s="328"/>
      <c r="FS2" s="328"/>
      <c r="FT2" s="328"/>
      <c r="FU2" s="328"/>
      <c r="FV2" s="328"/>
      <c r="FW2" s="328"/>
      <c r="FX2" s="328"/>
      <c r="FY2" s="328"/>
      <c r="FZ2" s="328"/>
      <c r="GA2" s="328"/>
      <c r="GB2" s="328"/>
      <c r="GC2" s="328"/>
      <c r="GD2" s="328"/>
      <c r="GE2" s="328"/>
      <c r="GF2" s="328"/>
      <c r="GG2" s="328"/>
      <c r="GH2" s="328"/>
      <c r="GI2" s="328"/>
      <c r="GJ2" s="328"/>
      <c r="GK2" s="328"/>
      <c r="GL2" s="328"/>
      <c r="GM2" s="328"/>
      <c r="GN2" s="328"/>
      <c r="GO2" s="328"/>
      <c r="GP2" s="328"/>
      <c r="GQ2" s="328"/>
      <c r="GR2" s="328"/>
      <c r="GS2" s="328"/>
      <c r="GT2" s="329"/>
      <c r="GU2" s="48"/>
      <c r="GW2" s="327" t="s">
        <v>1401</v>
      </c>
      <c r="GX2" s="328"/>
      <c r="GY2" s="328"/>
      <c r="GZ2" s="328"/>
      <c r="HA2" s="328"/>
      <c r="HB2" s="328"/>
      <c r="HC2" s="328"/>
      <c r="HD2" s="328"/>
      <c r="HE2" s="328"/>
      <c r="HF2" s="328"/>
      <c r="HG2" s="328"/>
      <c r="HH2" s="328"/>
      <c r="HI2" s="328"/>
      <c r="HJ2" s="328"/>
      <c r="HK2" s="328"/>
      <c r="HL2" s="328"/>
      <c r="HM2" s="328"/>
      <c r="HN2" s="328"/>
      <c r="HO2" s="328"/>
      <c r="HP2" s="328"/>
      <c r="HQ2" s="328"/>
      <c r="HR2" s="328"/>
      <c r="HS2" s="328"/>
      <c r="HT2" s="328"/>
      <c r="HU2" s="328"/>
      <c r="HV2" s="328"/>
      <c r="HW2" s="328"/>
      <c r="HX2" s="328"/>
      <c r="HY2" s="328"/>
      <c r="HZ2" s="328"/>
      <c r="IA2" s="328"/>
      <c r="IB2" s="328"/>
      <c r="IC2" s="328"/>
      <c r="ID2" s="328"/>
      <c r="IE2" s="328"/>
      <c r="IF2" s="328"/>
      <c r="IG2" s="328"/>
      <c r="IH2" s="328"/>
      <c r="II2" s="328"/>
      <c r="IJ2" s="328"/>
      <c r="IK2" s="328"/>
      <c r="IL2" s="328"/>
      <c r="IM2" s="328"/>
      <c r="IN2" s="328"/>
      <c r="IO2" s="328"/>
      <c r="IP2" s="328"/>
      <c r="IQ2" s="328"/>
      <c r="IR2" s="328"/>
      <c r="IS2" s="328"/>
      <c r="IT2" s="328"/>
      <c r="IU2" s="328"/>
      <c r="IV2" s="329"/>
      <c r="IW2" s="48"/>
      <c r="IY2" s="327" t="s">
        <v>1403</v>
      </c>
      <c r="IZ2" s="328"/>
      <c r="JA2" s="328"/>
      <c r="JB2" s="328"/>
      <c r="JC2" s="328"/>
      <c r="JD2" s="328"/>
      <c r="JE2" s="328"/>
      <c r="JF2" s="328"/>
      <c r="JG2" s="328"/>
      <c r="JH2" s="328"/>
      <c r="JI2" s="328"/>
      <c r="JJ2" s="328"/>
      <c r="JK2" s="328"/>
      <c r="JL2" s="328"/>
      <c r="JM2" s="328"/>
      <c r="JN2" s="328"/>
      <c r="JO2" s="328"/>
      <c r="JP2" s="328"/>
      <c r="JQ2" s="328"/>
      <c r="JR2" s="328"/>
      <c r="JS2" s="328"/>
      <c r="JT2" s="328"/>
      <c r="JU2" s="328"/>
      <c r="JV2" s="328"/>
      <c r="JW2" s="328"/>
      <c r="JX2" s="328"/>
      <c r="JY2" s="328"/>
      <c r="JZ2" s="328"/>
      <c r="KA2" s="328"/>
      <c r="KB2" s="328"/>
      <c r="KC2" s="328"/>
      <c r="KD2" s="328"/>
      <c r="KE2" s="328"/>
      <c r="KF2" s="328"/>
      <c r="KG2" s="328"/>
      <c r="KH2" s="328"/>
      <c r="KI2" s="328"/>
      <c r="KJ2" s="328"/>
      <c r="KK2" s="328"/>
      <c r="KL2" s="328"/>
      <c r="KM2" s="328"/>
      <c r="KN2" s="328"/>
      <c r="KO2" s="328"/>
      <c r="KP2" s="328"/>
      <c r="KQ2" s="328"/>
      <c r="KR2" s="328"/>
      <c r="KS2" s="328"/>
      <c r="KT2" s="328"/>
      <c r="KU2" s="328"/>
      <c r="KV2" s="328"/>
      <c r="KW2" s="328"/>
      <c r="KX2" s="329"/>
    </row>
    <row r="3" spans="2:310" ht="21" x14ac:dyDescent="0.3">
      <c r="B3" s="7" t="s">
        <v>1</v>
      </c>
      <c r="G3" s="330"/>
      <c r="H3" s="330"/>
      <c r="I3" s="330"/>
      <c r="J3" s="330"/>
      <c r="K3" s="330"/>
      <c r="L3" s="330"/>
      <c r="M3" s="330"/>
      <c r="N3" s="330"/>
      <c r="AD3" s="7" t="s">
        <v>2</v>
      </c>
      <c r="AH3" s="330"/>
      <c r="AI3" s="330"/>
      <c r="AJ3" s="330"/>
      <c r="AK3" s="330"/>
      <c r="AL3" s="330"/>
      <c r="AM3" s="330"/>
      <c r="AN3" s="330"/>
      <c r="AO3" s="330"/>
      <c r="AQ3" s="335"/>
      <c r="AR3" s="295"/>
      <c r="AS3" s="295"/>
      <c r="AT3" s="295"/>
      <c r="AU3" s="295"/>
      <c r="AV3" s="295"/>
      <c r="AW3" s="295"/>
      <c r="AX3" s="295"/>
      <c r="AY3" s="295"/>
      <c r="AZ3" s="295"/>
      <c r="BA3" s="295"/>
      <c r="BB3" s="295"/>
      <c r="BC3" s="295"/>
      <c r="BD3" s="295"/>
      <c r="BE3" s="295"/>
      <c r="BF3" s="295"/>
      <c r="BG3" s="295"/>
      <c r="BH3" s="295"/>
      <c r="BI3" s="295"/>
      <c r="BJ3" s="295"/>
      <c r="BK3" s="295"/>
      <c r="BL3" s="295"/>
      <c r="BM3" s="295"/>
      <c r="BN3" s="295"/>
      <c r="BO3" s="295"/>
      <c r="BP3" s="295"/>
      <c r="BQ3" s="295"/>
      <c r="BR3" s="295"/>
      <c r="BS3" s="295"/>
      <c r="BT3" s="295"/>
      <c r="BU3" s="295"/>
      <c r="BV3" s="295"/>
      <c r="BW3" s="295"/>
      <c r="BX3" s="295"/>
      <c r="BY3" s="295"/>
      <c r="BZ3" s="295"/>
      <c r="CA3" s="295"/>
      <c r="CB3" s="295"/>
      <c r="CC3" s="295"/>
      <c r="CD3" s="295"/>
      <c r="CE3" s="295"/>
      <c r="CF3" s="295"/>
      <c r="CG3" s="295"/>
      <c r="CH3" s="295"/>
      <c r="CI3" s="295"/>
      <c r="CJ3" s="295"/>
      <c r="CK3" s="295"/>
      <c r="CL3" s="295"/>
      <c r="CM3" s="295"/>
      <c r="CN3" s="295"/>
      <c r="CO3" s="295"/>
      <c r="CP3" s="296"/>
      <c r="CQ3" s="48"/>
      <c r="CS3" s="88" t="s">
        <v>1384</v>
      </c>
      <c r="CT3" s="331" t="s">
        <v>1385</v>
      </c>
      <c r="CU3" s="331"/>
      <c r="CV3" s="331"/>
      <c r="CW3" s="331"/>
      <c r="CX3" s="331"/>
      <c r="CY3" s="331"/>
      <c r="CZ3" s="331"/>
      <c r="DA3" s="331"/>
      <c r="DB3" s="331"/>
      <c r="DC3" s="331"/>
      <c r="DD3" s="331"/>
      <c r="DE3" s="331"/>
      <c r="DF3" s="331"/>
      <c r="DG3" s="90">
        <f>SUM(DG4:DG39)</f>
        <v>0</v>
      </c>
      <c r="DH3" s="91" t="s">
        <v>562</v>
      </c>
      <c r="DI3" s="310" t="s">
        <v>1386</v>
      </c>
      <c r="DJ3" s="310"/>
      <c r="DK3" s="310"/>
      <c r="DL3" s="310" t="s">
        <v>1387</v>
      </c>
      <c r="DM3" s="310"/>
      <c r="DN3" s="310"/>
      <c r="DO3" s="92" t="s">
        <v>1388</v>
      </c>
      <c r="DP3" s="92" t="s">
        <v>577</v>
      </c>
      <c r="DQ3" s="93" t="s">
        <v>562</v>
      </c>
      <c r="DR3" s="92"/>
      <c r="DS3" s="96">
        <f>COUNTIF(DS4:DT39,"C")</f>
        <v>0</v>
      </c>
      <c r="DT3" s="92" t="s">
        <v>1383</v>
      </c>
      <c r="DU3" s="97" t="s">
        <v>1384</v>
      </c>
      <c r="DV3" s="322" t="s">
        <v>1406</v>
      </c>
      <c r="DW3" s="323"/>
      <c r="DX3" s="323"/>
      <c r="DY3" s="323"/>
      <c r="DZ3" s="323"/>
      <c r="EA3" s="323"/>
      <c r="EB3" s="323"/>
      <c r="EC3" s="323"/>
      <c r="ED3" s="323"/>
      <c r="EE3" s="323"/>
      <c r="EF3" s="323"/>
      <c r="EG3" s="323"/>
      <c r="EH3" s="323"/>
      <c r="EI3" s="90">
        <f>SUM(EI4:EI43)</f>
        <v>0</v>
      </c>
      <c r="EJ3" s="91" t="s">
        <v>562</v>
      </c>
      <c r="EK3" s="310" t="s">
        <v>1386</v>
      </c>
      <c r="EL3" s="310"/>
      <c r="EM3" s="92"/>
      <c r="EN3" s="92" t="s">
        <v>1387</v>
      </c>
      <c r="EO3" s="92"/>
      <c r="EP3" s="92" t="s">
        <v>1388</v>
      </c>
      <c r="EQ3" s="92" t="s">
        <v>577</v>
      </c>
      <c r="ER3" s="93" t="s">
        <v>562</v>
      </c>
      <c r="ES3" s="48"/>
      <c r="EU3" s="88" t="s">
        <v>1384</v>
      </c>
      <c r="EV3" s="331" t="s">
        <v>1385</v>
      </c>
      <c r="EW3" s="331"/>
      <c r="EX3" s="331"/>
      <c r="EY3" s="331"/>
      <c r="EZ3" s="331"/>
      <c r="FA3" s="331"/>
      <c r="FB3" s="331"/>
      <c r="FC3" s="331"/>
      <c r="FD3" s="331"/>
      <c r="FE3" s="331"/>
      <c r="FF3" s="331"/>
      <c r="FG3" s="331"/>
      <c r="FH3" s="331"/>
      <c r="FI3" s="90">
        <f>SUM(FI4:FI39)</f>
        <v>0</v>
      </c>
      <c r="FJ3" s="91" t="s">
        <v>562</v>
      </c>
      <c r="FK3" s="310" t="s">
        <v>1386</v>
      </c>
      <c r="FL3" s="310"/>
      <c r="FM3" s="310"/>
      <c r="FN3" s="310" t="s">
        <v>1387</v>
      </c>
      <c r="FO3" s="310"/>
      <c r="FP3" s="310"/>
      <c r="FQ3" s="92" t="s">
        <v>1388</v>
      </c>
      <c r="FR3" s="92" t="s">
        <v>577</v>
      </c>
      <c r="FS3" s="93" t="s">
        <v>562</v>
      </c>
      <c r="FT3" s="92"/>
      <c r="FU3" s="96">
        <f>COUNTIF(FU4:FV35,"C")</f>
        <v>0</v>
      </c>
      <c r="FV3" s="92" t="s">
        <v>1383</v>
      </c>
      <c r="FW3" s="97" t="s">
        <v>1384</v>
      </c>
      <c r="FX3" s="322" t="s">
        <v>1406</v>
      </c>
      <c r="FY3" s="323"/>
      <c r="FZ3" s="323"/>
      <c r="GA3" s="323"/>
      <c r="GB3" s="323"/>
      <c r="GC3" s="323"/>
      <c r="GD3" s="323"/>
      <c r="GE3" s="323"/>
      <c r="GF3" s="323"/>
      <c r="GG3" s="323"/>
      <c r="GH3" s="323"/>
      <c r="GI3" s="323"/>
      <c r="GJ3" s="323"/>
      <c r="GK3" s="90">
        <f>SUM(GK4:GK39)</f>
        <v>0</v>
      </c>
      <c r="GL3" s="91" t="s">
        <v>562</v>
      </c>
      <c r="GM3" s="310" t="s">
        <v>1386</v>
      </c>
      <c r="GN3" s="310"/>
      <c r="GO3" s="92"/>
      <c r="GP3" s="92" t="s">
        <v>1387</v>
      </c>
      <c r="GQ3" s="92"/>
      <c r="GR3" s="92" t="s">
        <v>1388</v>
      </c>
      <c r="GS3" s="92" t="s">
        <v>577</v>
      </c>
      <c r="GT3" s="93" t="s">
        <v>562</v>
      </c>
      <c r="GU3" s="48"/>
      <c r="GW3" s="88" t="s">
        <v>1384</v>
      </c>
      <c r="GX3" s="331" t="s">
        <v>1385</v>
      </c>
      <c r="GY3" s="331"/>
      <c r="GZ3" s="331"/>
      <c r="HA3" s="331"/>
      <c r="HB3" s="331"/>
      <c r="HC3" s="331"/>
      <c r="HD3" s="331"/>
      <c r="HE3" s="331"/>
      <c r="HF3" s="331"/>
      <c r="HG3" s="331"/>
      <c r="HH3" s="331"/>
      <c r="HI3" s="331"/>
      <c r="HJ3" s="331"/>
      <c r="HK3" s="90">
        <f>SUM(HK4:HK37)</f>
        <v>0</v>
      </c>
      <c r="HL3" s="91" t="s">
        <v>562</v>
      </c>
      <c r="HM3" s="310" t="s">
        <v>1386</v>
      </c>
      <c r="HN3" s="310"/>
      <c r="HO3" s="310"/>
      <c r="HP3" s="310" t="s">
        <v>1387</v>
      </c>
      <c r="HQ3" s="310"/>
      <c r="HR3" s="310"/>
      <c r="HS3" s="92" t="s">
        <v>1388</v>
      </c>
      <c r="HT3" s="92" t="s">
        <v>577</v>
      </c>
      <c r="HU3" s="93" t="s">
        <v>562</v>
      </c>
      <c r="HV3" s="92"/>
      <c r="HW3" s="96">
        <f>COUNTIF(HW4:HX33,"C")</f>
        <v>0</v>
      </c>
      <c r="HX3" s="92" t="s">
        <v>1383</v>
      </c>
      <c r="HY3" s="97" t="s">
        <v>1384</v>
      </c>
      <c r="HZ3" s="322" t="s">
        <v>1406</v>
      </c>
      <c r="IA3" s="323"/>
      <c r="IB3" s="323"/>
      <c r="IC3" s="323"/>
      <c r="ID3" s="323"/>
      <c r="IE3" s="323"/>
      <c r="IF3" s="323"/>
      <c r="IG3" s="323"/>
      <c r="IH3" s="323"/>
      <c r="II3" s="323"/>
      <c r="IJ3" s="323"/>
      <c r="IK3" s="323"/>
      <c r="IL3" s="323"/>
      <c r="IM3" s="90">
        <f>SUM(IM4:IM37)</f>
        <v>0</v>
      </c>
      <c r="IN3" s="91" t="s">
        <v>562</v>
      </c>
      <c r="IO3" s="310" t="s">
        <v>1386</v>
      </c>
      <c r="IP3" s="310"/>
      <c r="IQ3" s="92"/>
      <c r="IR3" s="92" t="s">
        <v>1387</v>
      </c>
      <c r="IS3" s="92"/>
      <c r="IT3" s="92" t="s">
        <v>1388</v>
      </c>
      <c r="IU3" s="92" t="s">
        <v>577</v>
      </c>
      <c r="IV3" s="93" t="s">
        <v>562</v>
      </c>
      <c r="IW3" s="48"/>
      <c r="IY3" s="88"/>
      <c r="IZ3" s="331"/>
      <c r="JA3" s="331"/>
      <c r="JB3" s="331"/>
      <c r="JC3" s="331"/>
      <c r="JD3" s="331"/>
      <c r="JE3" s="331"/>
      <c r="JF3" s="331"/>
      <c r="JG3" s="331"/>
      <c r="JH3" s="331"/>
      <c r="JI3" s="331"/>
      <c r="JJ3" s="331"/>
      <c r="JK3" s="331"/>
      <c r="JL3" s="331"/>
      <c r="JM3" s="90"/>
      <c r="JN3" s="91"/>
      <c r="JO3" s="310"/>
      <c r="JP3" s="310"/>
      <c r="JQ3" s="310"/>
      <c r="JR3" s="310"/>
      <c r="JS3" s="310"/>
      <c r="JT3" s="310"/>
      <c r="JU3" s="92"/>
      <c r="JV3" s="92"/>
      <c r="JW3" s="93"/>
      <c r="JX3" s="92"/>
      <c r="JY3" s="96">
        <f>COUNTIF(JY4:JZ23,"C")</f>
        <v>0</v>
      </c>
      <c r="JZ3" s="92" t="s">
        <v>1383</v>
      </c>
      <c r="KA3" s="97" t="s">
        <v>1384</v>
      </c>
      <c r="KB3" s="322" t="s">
        <v>1405</v>
      </c>
      <c r="KC3" s="323"/>
      <c r="KD3" s="323"/>
      <c r="KE3" s="323"/>
      <c r="KF3" s="323"/>
      <c r="KG3" s="323"/>
      <c r="KH3" s="323"/>
      <c r="KI3" s="323"/>
      <c r="KJ3" s="323"/>
      <c r="KK3" s="323"/>
      <c r="KL3" s="323"/>
      <c r="KM3" s="323"/>
      <c r="KN3" s="323"/>
      <c r="KO3" s="90">
        <f>SUM(KO4:KO37)</f>
        <v>0</v>
      </c>
      <c r="KP3" s="91" t="s">
        <v>562</v>
      </c>
      <c r="KQ3" s="310" t="s">
        <v>1386</v>
      </c>
      <c r="KR3" s="310"/>
      <c r="KS3" s="92"/>
      <c r="KT3" s="92" t="s">
        <v>1387</v>
      </c>
      <c r="KU3" s="92"/>
      <c r="KV3" s="92" t="s">
        <v>1388</v>
      </c>
      <c r="KW3" s="92" t="s">
        <v>577</v>
      </c>
      <c r="KX3" s="93" t="s">
        <v>562</v>
      </c>
    </row>
    <row r="4" spans="2:310" ht="21.75" thickBot="1" x14ac:dyDescent="0.35">
      <c r="AQ4" s="47"/>
      <c r="AR4" s="85" t="s">
        <v>804</v>
      </c>
      <c r="AS4" s="48"/>
      <c r="AT4" s="48"/>
      <c r="AU4" s="48"/>
      <c r="AV4" s="48"/>
      <c r="AW4" s="48"/>
      <c r="AX4" s="48"/>
      <c r="AY4" s="48"/>
      <c r="AZ4" s="48">
        <f>IF(OR($O$5="CLERC",$O$5="DRUIDE",$O$5="RANGER",$O$5="PALADIN",$O$5="BARDE"),1,0)</f>
        <v>1</v>
      </c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9"/>
      <c r="CQ4" s="48"/>
      <c r="CS4" s="87">
        <v>1</v>
      </c>
      <c r="CT4" s="139" t="str">
        <f>IF($AU$5&lt;&gt;0,IF(OR($O$5="CLERC",$O$5="PALADIN"),Sorts!K4,Sorts!K28),"")</f>
        <v>Aquagenèse</v>
      </c>
      <c r="CU4" s="139"/>
      <c r="CV4" s="139"/>
      <c r="CW4" s="139"/>
      <c r="CX4" s="139"/>
      <c r="CY4" s="139"/>
      <c r="CZ4" s="139"/>
      <c r="DA4" s="139"/>
      <c r="DB4" s="139"/>
      <c r="DC4" s="139"/>
      <c r="DD4" s="139"/>
      <c r="DE4" s="139"/>
      <c r="DF4" s="140"/>
      <c r="DG4" s="141">
        <v>0</v>
      </c>
      <c r="DH4" s="134"/>
      <c r="DI4" s="142" t="str">
        <f>IF($AU$5&lt;&gt;0,IF(OR($O$5="CLERC",$O$5="PALADIN"),Sorts!L4,Sorts!L28),"")</f>
        <v>1''</v>
      </c>
      <c r="DJ4" s="142"/>
      <c r="DK4" s="142"/>
      <c r="DL4" s="142" t="str">
        <f>IF($AU$5&lt;&gt;0,IF(OR($O$5="CLERC",$O$5="PALADIN"),Sorts!M4,Sorts!M28),"")</f>
        <v>P</v>
      </c>
      <c r="DM4" s="142"/>
      <c r="DN4" s="142"/>
      <c r="DO4" s="89" t="str">
        <f>IF($AU$5&lt;&gt;0,IF(OR($O$5="CLERC",$O$5="PALADIN"),Sorts!N4,Sorts!N28),"")</f>
        <v>X</v>
      </c>
      <c r="DP4" s="89" t="str">
        <f>IF($AU$5&lt;&gt;0,IF(OR($O$5="CLERC",$O$5="PALADIN"),Sorts!O4,Sorts!O28),"")</f>
        <v>X</v>
      </c>
      <c r="DQ4" s="94" t="str">
        <f>IF($AU$5&lt;&gt;0,IF(OR($O$5="CLERC",$O$5="PALADIN"),Sorts!P4,Sorts!P28),"")</f>
        <v>/</v>
      </c>
      <c r="DR4" s="89"/>
      <c r="DS4" s="133" t="s">
        <v>1391</v>
      </c>
      <c r="DT4" s="134"/>
      <c r="DU4" s="89">
        <v>1</v>
      </c>
      <c r="DV4" s="135" t="str">
        <f>IF($AU$7&lt;&gt;0,IF($O$5="Illusionniste",Sorts!Q119,Sorts!K75),"")</f>
        <v/>
      </c>
      <c r="DW4" s="136"/>
      <c r="DX4" s="136"/>
      <c r="DY4" s="136"/>
      <c r="DZ4" s="136"/>
      <c r="EA4" s="136"/>
      <c r="EB4" s="136"/>
      <c r="EC4" s="136"/>
      <c r="ED4" s="136"/>
      <c r="EE4" s="136"/>
      <c r="EF4" s="136"/>
      <c r="EG4" s="136"/>
      <c r="EH4" s="136"/>
      <c r="EI4" s="136">
        <v>0</v>
      </c>
      <c r="EJ4" s="137"/>
      <c r="EK4" s="138" t="str">
        <f>IF($AU$7&lt;&gt;0,IF($O$5="Illusionniste",Sorts!R119,Sorts!L75),"")</f>
        <v/>
      </c>
      <c r="EL4" s="134"/>
      <c r="EM4" s="142" t="str">
        <f>IF($AU$7&lt;&gt;0,IF($O$5="Illusionniste",Sorts!S119,Sorts!M75),"")</f>
        <v/>
      </c>
      <c r="EN4" s="142"/>
      <c r="EO4" s="142"/>
      <c r="EP4" s="89" t="str">
        <f>IF($AU$7&lt;&gt;0,IF($O$5="Illusionniste",Sorts!T119,Sorts!N75),"")</f>
        <v/>
      </c>
      <c r="EQ4" s="89" t="str">
        <f>IF($AU$7&lt;&gt;0,IF($O$5="Illusionniste",Sorts!U119,Sorts!O75),"")</f>
        <v/>
      </c>
      <c r="ER4" s="94" t="str">
        <f>IF($AU$7&lt;&gt;0,IF($O$5="Illusionniste",Sorts!V119,Sorts!P75),"")</f>
        <v/>
      </c>
      <c r="ES4" s="48"/>
      <c r="EU4" s="87">
        <v>1</v>
      </c>
      <c r="EV4" s="139" t="str">
        <f>IF($AU$5&lt;&gt;0,IF(OR($O$5="CLERC",$O$5="PALADIN"),Sorts!W4,Sorts!W28),"")</f>
        <v>Contrôle de la Température sur 3 mètres</v>
      </c>
      <c r="EW4" s="139"/>
      <c r="EX4" s="139"/>
      <c r="EY4" s="139"/>
      <c r="EZ4" s="139"/>
      <c r="FA4" s="139"/>
      <c r="FB4" s="139"/>
      <c r="FC4" s="139"/>
      <c r="FD4" s="139"/>
      <c r="FE4" s="139"/>
      <c r="FF4" s="139"/>
      <c r="FG4" s="139"/>
      <c r="FH4" s="140"/>
      <c r="FI4" s="141">
        <v>0</v>
      </c>
      <c r="FJ4" s="134"/>
      <c r="FK4" s="142">
        <f>IF($AU$5&lt;&gt;0,IF(OR($O$5="CLERC",$O$5="PALADIN"),Sorts!X4,Sorts!X28),"")</f>
        <v>0</v>
      </c>
      <c r="FL4" s="142"/>
      <c r="FM4" s="142"/>
      <c r="FN4" s="138" t="str">
        <f>IF($AU$5&lt;&gt;0,IF(OR($O$5="CLERC",$O$5="PALADIN"),Sorts!Y4,Sorts!Y28),"")</f>
        <v>4t+1/n</v>
      </c>
      <c r="FO4" s="139"/>
      <c r="FP4" s="134"/>
      <c r="FQ4" s="89" t="str">
        <f>IF($AU$5&lt;&gt;0,IF(OR($O$5="CLERC",$O$5="PALADIN"),Sorts!Z4,Sorts!Z28),"")</f>
        <v>X</v>
      </c>
      <c r="FR4" s="89" t="str">
        <f>IF($AU$5&lt;&gt;0,IF(OR($O$5="CLERC",$O$5="PALADIN"),Sorts!AA4,Sorts!AA28),"")</f>
        <v>X</v>
      </c>
      <c r="FS4" s="94" t="str">
        <f>IF($AU$5&lt;&gt;0,IF(OR($O$5="CLERC",$O$5="PALADIN"),Sorts!AB4,Sorts!AB28),"")</f>
        <v>/</v>
      </c>
      <c r="FT4" s="89"/>
      <c r="FU4" s="133" t="s">
        <v>1391</v>
      </c>
      <c r="FV4" s="134"/>
      <c r="FW4" s="89">
        <v>1</v>
      </c>
      <c r="FX4" s="135" t="str">
        <f>IF($AU$7&lt;&gt;0,IF($O$5="Illusionniste",Sorts!AC119,Sorts!W75),"")</f>
        <v/>
      </c>
      <c r="FY4" s="136"/>
      <c r="FZ4" s="136"/>
      <c r="GA4" s="136"/>
      <c r="GB4" s="136"/>
      <c r="GC4" s="136"/>
      <c r="GD4" s="136"/>
      <c r="GE4" s="136"/>
      <c r="GF4" s="136"/>
      <c r="GG4" s="136"/>
      <c r="GH4" s="136"/>
      <c r="GI4" s="136"/>
      <c r="GJ4" s="136"/>
      <c r="GK4" s="136">
        <v>0</v>
      </c>
      <c r="GL4" s="137"/>
      <c r="GM4" s="138" t="str">
        <f>IF($AU$7&lt;&gt;0,IF($O$5="Illusionniste",Sorts!AD119,Sorts!X75),"")</f>
        <v/>
      </c>
      <c r="GN4" s="134"/>
      <c r="GO4" s="142" t="str">
        <f>IF($AU$7&lt;&gt;0,IF($O$5="Illusionniste",Sorts!AE119,Sorts!Y75),"")</f>
        <v/>
      </c>
      <c r="GP4" s="142"/>
      <c r="GQ4" s="142"/>
      <c r="GR4" s="89" t="str">
        <f>IF($AU$7&lt;&gt;0,IF($O$5="Illusionniste",Sorts!AF119,Sorts!Z75),"")</f>
        <v/>
      </c>
      <c r="GS4" s="89" t="str">
        <f>IF($AU$7&lt;&gt;0,IF($O$5="Illusionniste",Sorts!AG119,Sorts!AA75),"")</f>
        <v/>
      </c>
      <c r="GT4" s="94" t="str">
        <f>IF($AU$7&lt;&gt;0,IF($O$5="Illusionniste",Sorts!AH119,Sorts!AB75),"")</f>
        <v/>
      </c>
      <c r="GU4" s="48"/>
      <c r="GW4" s="87">
        <v>1</v>
      </c>
      <c r="GX4" s="139" t="str">
        <f>IF($AU$5&lt;&gt;0,IF(OR($O$5="CLERC",$O$5="PALADIN"),Sorts!AI4,Sorts!AI28),"")</f>
        <v>Bouclier Anti-Animal</v>
      </c>
      <c r="GY4" s="139"/>
      <c r="GZ4" s="139"/>
      <c r="HA4" s="139"/>
      <c r="HB4" s="139"/>
      <c r="HC4" s="139"/>
      <c r="HD4" s="139"/>
      <c r="HE4" s="139"/>
      <c r="HF4" s="139"/>
      <c r="HG4" s="139"/>
      <c r="HH4" s="139"/>
      <c r="HI4" s="139"/>
      <c r="HJ4" s="140"/>
      <c r="HK4" s="141">
        <v>0</v>
      </c>
      <c r="HL4" s="134"/>
      <c r="HM4" s="142">
        <f>IF($AU$5&lt;&gt;0,IF(OR($O$5="CLERC",$O$5="PALADIN"),Sorts!AJ4,Sorts!AJ28),"")</f>
        <v>0</v>
      </c>
      <c r="HN4" s="142"/>
      <c r="HO4" s="142"/>
      <c r="HP4" s="142" t="str">
        <f>IF($AU$5&lt;&gt;0,IF(OR($O$5="CLERC",$O$5="PALADIN"),Sorts!AK4,Sorts!AK28),"")</f>
        <v>1t/n</v>
      </c>
      <c r="HQ4" s="142"/>
      <c r="HR4" s="142"/>
      <c r="HS4" s="89" t="str">
        <f>IF($AU$5&lt;&gt;0,IF(OR($O$5="CLERC",$O$5="PALADIN"),Sorts!AL4,Sorts!AL28),"")</f>
        <v>X</v>
      </c>
      <c r="HT4" s="89" t="str">
        <f>IF($AU$5&lt;&gt;0,IF(OR($O$5="CLERC",$O$5="PALADIN"),Sorts!AM4,Sorts!AM28),"")</f>
        <v>X</v>
      </c>
      <c r="HU4" s="94" t="str">
        <f>IF($AU$5&lt;&gt;0,IF(OR($O$5="CLERC",$O$5="PALADIN"),Sorts!AN4,Sorts!AN28),"")</f>
        <v>X</v>
      </c>
      <c r="HV4" s="89"/>
      <c r="HW4" s="133" t="s">
        <v>1391</v>
      </c>
      <c r="HX4" s="134"/>
      <c r="HY4" s="89">
        <v>1</v>
      </c>
      <c r="HZ4" s="135" t="str">
        <f>IF($AU$7&lt;&gt;0,IF($O$5="Illusionniste",Sorts!AO119,Sorts!AI75),"")</f>
        <v/>
      </c>
      <c r="IA4" s="136"/>
      <c r="IB4" s="136"/>
      <c r="IC4" s="136"/>
      <c r="ID4" s="136"/>
      <c r="IE4" s="136"/>
      <c r="IF4" s="136"/>
      <c r="IG4" s="136"/>
      <c r="IH4" s="136"/>
      <c r="II4" s="136"/>
      <c r="IJ4" s="136"/>
      <c r="IK4" s="136"/>
      <c r="IL4" s="136"/>
      <c r="IM4" s="136">
        <v>0</v>
      </c>
      <c r="IN4" s="137"/>
      <c r="IO4" s="138" t="str">
        <f>IF($AU$7&lt;&gt;0,IF($O$5="Illusionniste",Sorts!AP119,Sorts!AJ75),"")</f>
        <v/>
      </c>
      <c r="IP4" s="134"/>
      <c r="IQ4" s="142" t="str">
        <f>IF($AU$7&lt;&gt;0,IF($O$5="Illusionniste",Sorts!AQ119,Sorts!AK75),"")</f>
        <v/>
      </c>
      <c r="IR4" s="142"/>
      <c r="IS4" s="142"/>
      <c r="IT4" s="89" t="str">
        <f>IF($AU$7&lt;&gt;0,IF($O$5="Illusionniste",Sorts!AR119,Sorts!AL75),"")</f>
        <v/>
      </c>
      <c r="IU4" s="89" t="str">
        <f>IF($AU$7&lt;&gt;0,IF($O$5="Illusionniste",Sorts!AS119,Sorts!AM75),"")</f>
        <v/>
      </c>
      <c r="IV4" s="94" t="str">
        <f>IF($AU$7&lt;&gt;0,IF($O$5="Illusionniste",Sorts!AT119,Sorts!AN75),"")</f>
        <v/>
      </c>
      <c r="IW4" s="48"/>
      <c r="IY4" s="87"/>
      <c r="IZ4" s="139"/>
      <c r="JA4" s="139"/>
      <c r="JB4" s="139"/>
      <c r="JC4" s="139"/>
      <c r="JD4" s="139"/>
      <c r="JE4" s="139"/>
      <c r="JF4" s="139"/>
      <c r="JG4" s="139"/>
      <c r="JH4" s="139"/>
      <c r="JI4" s="139"/>
      <c r="JJ4" s="139"/>
      <c r="JK4" s="139"/>
      <c r="JL4" s="140"/>
      <c r="JM4" s="141"/>
      <c r="JN4" s="134"/>
      <c r="JO4" s="142"/>
      <c r="JP4" s="142"/>
      <c r="JQ4" s="142"/>
      <c r="JR4" s="142"/>
      <c r="JS4" s="142"/>
      <c r="JT4" s="142"/>
      <c r="JU4" s="89"/>
      <c r="JV4" s="89"/>
      <c r="JW4" s="94"/>
      <c r="JX4" s="89"/>
      <c r="JY4" s="133" t="s">
        <v>1391</v>
      </c>
      <c r="JZ4" s="134"/>
      <c r="KA4" s="89">
        <v>1</v>
      </c>
      <c r="KB4" s="138" t="str">
        <f>IF($AU$7&lt;&gt;0,IF($O$5="Illusionniste",Sorts!BA119,Sorts!AU75),"")</f>
        <v/>
      </c>
      <c r="KC4" s="139"/>
      <c r="KD4" s="139"/>
      <c r="KE4" s="139"/>
      <c r="KF4" s="139"/>
      <c r="KG4" s="139"/>
      <c r="KH4" s="139"/>
      <c r="KI4" s="139"/>
      <c r="KJ4" s="139"/>
      <c r="KK4" s="139"/>
      <c r="KL4" s="139"/>
      <c r="KM4" s="139"/>
      <c r="KN4" s="140"/>
      <c r="KO4" s="136">
        <v>0</v>
      </c>
      <c r="KP4" s="137"/>
      <c r="KQ4" s="138" t="str">
        <f>IF($AU$7&lt;&gt;0,IF($O$5="Illusionniste",Sorts!BA119,Sorts!AV75),"")</f>
        <v/>
      </c>
      <c r="KR4" s="134"/>
      <c r="KS4" s="142" t="str">
        <f>IF($AU$7&lt;&gt;0,IF($O$5="Illusionniste",Sorts!BA119,Sorts!AW75),"")</f>
        <v/>
      </c>
      <c r="KT4" s="142"/>
      <c r="KU4" s="142"/>
      <c r="KV4" s="89" t="str">
        <f>IF($AU$7&lt;&gt;0,IF($O$5="Illusionniste",Sorts!BA119,Sorts!AX75),"")</f>
        <v/>
      </c>
      <c r="KW4" s="89" t="str">
        <f>IF($AU$7&lt;&gt;0,IF($O$5="Illusionniste",Sorts!BA119,Sorts!AY75),"")</f>
        <v/>
      </c>
      <c r="KX4" s="94" t="str">
        <f>IF($AU$7&lt;&gt;0,IF($O$5="Illusionniste",Sorts!BA119,Sorts!AZ75),"")</f>
        <v/>
      </c>
    </row>
    <row r="5" spans="2:310" ht="22.5" thickTop="1" thickBot="1" x14ac:dyDescent="0.45">
      <c r="B5" s="336" t="s">
        <v>1534</v>
      </c>
      <c r="C5" s="337"/>
      <c r="D5" s="337"/>
      <c r="E5" s="337"/>
      <c r="F5" s="337"/>
      <c r="G5" s="337"/>
      <c r="H5" s="337"/>
      <c r="I5" s="337"/>
      <c r="J5" s="337"/>
      <c r="K5" s="337"/>
      <c r="L5" s="338"/>
      <c r="M5" s="7" t="s">
        <v>6</v>
      </c>
      <c r="O5" s="345" t="s">
        <v>112</v>
      </c>
      <c r="P5" s="345"/>
      <c r="Q5" s="345"/>
      <c r="R5" s="345"/>
      <c r="S5" s="345"/>
      <c r="T5" s="345"/>
      <c r="U5" s="345"/>
      <c r="V5" s="345"/>
      <c r="W5" s="345"/>
      <c r="X5" s="7" t="s">
        <v>5</v>
      </c>
      <c r="Z5" s="326" t="str">
        <f>INDEX(Niveaux!A3:L39,MATCH('Joueur 1'!$AM$5,Niveaux!A4:A39,0)+1,MATCH('Joueur 1'!$O$5,Niveaux!B2:L2,0)+1)</f>
        <v>Novice</v>
      </c>
      <c r="AA5" s="326"/>
      <c r="AB5" s="326"/>
      <c r="AC5" s="326"/>
      <c r="AD5" s="326"/>
      <c r="AE5" s="326"/>
      <c r="AF5" s="326"/>
      <c r="AG5" s="326"/>
      <c r="AH5" s="326"/>
      <c r="AI5" s="326"/>
      <c r="AJ5" s="7" t="s">
        <v>4</v>
      </c>
      <c r="AM5" s="345">
        <v>1</v>
      </c>
      <c r="AN5" s="345"/>
      <c r="AO5" s="345"/>
      <c r="AQ5" s="47"/>
      <c r="AR5" s="324" t="s">
        <v>805</v>
      </c>
      <c r="AS5" s="324"/>
      <c r="AT5" s="324"/>
      <c r="AU5" s="324">
        <f>IF(OR($O$5="CLERC",$O$5="DRUIDE",$O$5="RANGER",$O$5="PALADIN",$O$5="BARDE"),INDEX(Niveaux!$A$782:$M$818,'Joueur 1'!$AM$5+1,MATCH('Joueur 1'!$O$5,Niveaux!$B$782:$L$782,0)+1),0)+$N$16</f>
        <v>4</v>
      </c>
      <c r="AV5" s="324"/>
      <c r="AW5" s="324" t="s">
        <v>807</v>
      </c>
      <c r="AX5" s="324"/>
      <c r="AY5" s="324"/>
      <c r="AZ5" s="324">
        <f>IF(OR($O$5="CLERC",$O$5="DRUIDE",$O$5="RANGER",$O$5="PALADIN",$O$5="BARDE"),INDEX(Niveaux!$A$819:$M$885,'Joueur 1'!$AM$5+1,MATCH('Joueur 1'!$O$5,Niveaux!$B$819:$L$819,0)+1),0)+$O$16</f>
        <v>2</v>
      </c>
      <c r="BA5" s="324"/>
      <c r="BB5" s="324" t="s">
        <v>809</v>
      </c>
      <c r="BC5" s="324"/>
      <c r="BD5" s="324"/>
      <c r="BE5" s="324">
        <f>IF(OR($O$5="CLERC",$O$5="DRUIDE",$O$5="RANGER",$O$5="PALADIN",$O$5="BARDE"),INDEX(Niveaux!$A$856:$M$892,'Joueur 1'!$AM$5+1,MATCH('Joueur 1'!$O$5,Niveaux!$B$856:$L$856,0)+1),0)+$P$16</f>
        <v>1</v>
      </c>
      <c r="BF5" s="324"/>
      <c r="BG5" s="324" t="s">
        <v>810</v>
      </c>
      <c r="BH5" s="324"/>
      <c r="BI5" s="324"/>
      <c r="BJ5" s="324">
        <f>IF(OR($O$5="CLERC",$O$5="DRUIDE",$O$5="RANGER",$O$5="PALADIN",$O$5="BARDE"),INDEX(Niveaux!$A$893:$M$929,'Joueur 1'!$AM$5+1,MATCH('Joueur 1'!$O$5,Niveaux!$B$893:$L$893,0)+1),0)+$Q$16</f>
        <v>0</v>
      </c>
      <c r="BK5" s="324"/>
      <c r="BL5" s="324" t="s">
        <v>811</v>
      </c>
      <c r="BM5" s="324"/>
      <c r="BN5" s="324"/>
      <c r="BO5" s="324">
        <f>IF(OR($O$5="CLERC",$O$5="DRUIDE",$O$5="RANGER",$O$5="PALADIN",$O$5="BARDE"),INDEX(Niveaux!$A$930:$M$966,'Joueur 1'!$AM$5+1,MATCH('Joueur 1'!$O$5,Niveaux!$B$930:$L$930,0)+1),0)</f>
        <v>0</v>
      </c>
      <c r="BP5" s="324"/>
      <c r="BQ5" s="324" t="s">
        <v>812</v>
      </c>
      <c r="BR5" s="324"/>
      <c r="BS5" s="324"/>
      <c r="BT5" s="324">
        <f>IF(OR($O$5="CLERC",$O$5="DRUIDE",$O$5="RANGER",$O$5="PALADIN",$O$5="BARDE"),INDEX(Niveaux!$A$967:$M$1003,'Joueur 1'!$AM$5+1,MATCH('Joueur 1'!$O$5,Niveaux!$B$967:$L$967,0)+1),0)</f>
        <v>0</v>
      </c>
      <c r="BU5" s="324"/>
      <c r="BV5" s="324" t="s">
        <v>813</v>
      </c>
      <c r="BW5" s="324"/>
      <c r="BX5" s="324"/>
      <c r="BY5" s="324">
        <f>IF(OR($O$5="CLERC",$O$5="DRUIDE",$O$5="RANGER",$O$5="PALADIN",$O$5="BARDE"),INDEX(Niveaux!$A$1004:$M$1040,'Joueur 1'!$AM$5+1,MATCH('Joueur 1'!$O$5,Niveaux!$B$1004:$L$1004,0)+1),0)</f>
        <v>0</v>
      </c>
      <c r="BZ5" s="324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9"/>
      <c r="CQ5" s="48"/>
      <c r="CS5" s="87">
        <v>2</v>
      </c>
      <c r="CT5" s="139" t="str">
        <f>IF($AU$5&lt;&gt;0,IF(OR($O$5="CLERC",$O$5="PALADIN"),Sorts!K5,Sorts!K29),"")</f>
        <v>Baie Magique</v>
      </c>
      <c r="CU5" s="139"/>
      <c r="CV5" s="139"/>
      <c r="CW5" s="139"/>
      <c r="CX5" s="139"/>
      <c r="CY5" s="139"/>
      <c r="CZ5" s="139"/>
      <c r="DA5" s="139"/>
      <c r="DB5" s="139"/>
      <c r="DC5" s="139"/>
      <c r="DD5" s="139"/>
      <c r="DE5" s="139"/>
      <c r="DF5" s="140"/>
      <c r="DG5" s="141">
        <v>0</v>
      </c>
      <c r="DH5" s="134"/>
      <c r="DI5" s="142" t="str">
        <f>IF($AU$5&lt;&gt;0,IF(OR($O$5="CLERC",$O$5="PALADIN"),Sorts!L5,Sorts!L29),"")</f>
        <v>T</v>
      </c>
      <c r="DJ5" s="142"/>
      <c r="DK5" s="142"/>
      <c r="DL5" s="142" t="str">
        <f>IF($AU$5&lt;&gt;0,IF(OR($O$5="CLERC",$O$5="PALADIN"),Sorts!M5,Sorts!M29),"")</f>
        <v>1j/n</v>
      </c>
      <c r="DM5" s="142"/>
      <c r="DN5" s="142"/>
      <c r="DO5" s="89" t="str">
        <f>IF($AU$5&lt;&gt;0,IF(OR($O$5="CLERC",$O$5="PALADIN"),Sorts!N5,Sorts!N29),"")</f>
        <v>X</v>
      </c>
      <c r="DP5" s="89" t="str">
        <f>IF($AU$5&lt;&gt;0,IF(OR($O$5="CLERC",$O$5="PALADIN"),Sorts!O5,Sorts!O29),"")</f>
        <v>X</v>
      </c>
      <c r="DQ5" s="94" t="str">
        <f>IF($AU$5&lt;&gt;0,IF(OR($O$5="CLERC",$O$5="PALADIN"),Sorts!P5,Sorts!P29),"")</f>
        <v>X</v>
      </c>
      <c r="DR5" s="89"/>
      <c r="DS5" s="133" t="s">
        <v>1391</v>
      </c>
      <c r="DT5" s="134"/>
      <c r="DU5" s="89">
        <v>2</v>
      </c>
      <c r="DV5" s="135" t="str">
        <f>IF($AU$7&lt;&gt;0,IF($O$5="Illusionniste",Sorts!Q120,Sorts!K76),"")</f>
        <v/>
      </c>
      <c r="DW5" s="136"/>
      <c r="DX5" s="136"/>
      <c r="DY5" s="136"/>
      <c r="DZ5" s="136"/>
      <c r="EA5" s="136"/>
      <c r="EB5" s="136"/>
      <c r="EC5" s="136"/>
      <c r="ED5" s="136"/>
      <c r="EE5" s="136"/>
      <c r="EF5" s="136"/>
      <c r="EG5" s="136"/>
      <c r="EH5" s="136"/>
      <c r="EI5" s="136">
        <v>0</v>
      </c>
      <c r="EJ5" s="137"/>
      <c r="EK5" s="138" t="str">
        <f>IF($AU$7&lt;&gt;0,IF($O$5="Illusionniste",Sorts!R120,Sorts!L76),"")</f>
        <v/>
      </c>
      <c r="EL5" s="134"/>
      <c r="EM5" s="142" t="str">
        <f>IF($AU$7&lt;&gt;0,IF($O$5="Illusionniste",Sorts!S120,Sorts!M76),"")</f>
        <v/>
      </c>
      <c r="EN5" s="142"/>
      <c r="EO5" s="142"/>
      <c r="EP5" s="89" t="str">
        <f>IF($AU$7&lt;&gt;0,IF($O$5="Illusionniste",Sorts!T120,Sorts!N76),"")</f>
        <v/>
      </c>
      <c r="EQ5" s="89" t="str">
        <f>IF($AU$7&lt;&gt;0,IF($O$5="Illusionniste",Sorts!U120,Sorts!O76),"")</f>
        <v/>
      </c>
      <c r="ER5" s="94" t="str">
        <f>IF($AU$7&lt;&gt;0,IF($O$5="Illusionniste",Sorts!V120,Sorts!P76),"")</f>
        <v/>
      </c>
      <c r="ES5" s="48"/>
      <c r="EU5" s="87">
        <v>2</v>
      </c>
      <c r="EV5" s="139" t="str">
        <f>IF($AU$5&lt;&gt;0,IF(OR($O$5="CLERC",$O$5="PALADIN"),Sorts!W5,Sorts!W29),"")</f>
        <v>Dissipation de la Magie</v>
      </c>
      <c r="EW5" s="139"/>
      <c r="EX5" s="139"/>
      <c r="EY5" s="139"/>
      <c r="EZ5" s="139"/>
      <c r="FA5" s="139"/>
      <c r="FB5" s="139"/>
      <c r="FC5" s="139"/>
      <c r="FD5" s="139"/>
      <c r="FE5" s="139"/>
      <c r="FF5" s="139"/>
      <c r="FG5" s="139"/>
      <c r="FH5" s="140"/>
      <c r="FI5" s="141">
        <v>0</v>
      </c>
      <c r="FJ5" s="134"/>
      <c r="FK5" s="142" t="str">
        <f>IF($AU$5&lt;&gt;0,IF(OR($O$5="CLERC",$O$5="PALADIN"),Sorts!X5,Sorts!X29),"")</f>
        <v>8''</v>
      </c>
      <c r="FL5" s="142"/>
      <c r="FM5" s="142"/>
      <c r="FN5" s="138" t="str">
        <f>IF($AU$5&lt;&gt;0,IF(OR($O$5="CLERC",$O$5="PALADIN"),Sorts!Y5,Sorts!Y29),"")</f>
        <v>P</v>
      </c>
      <c r="FO5" s="139"/>
      <c r="FP5" s="134"/>
      <c r="FQ5" s="89" t="str">
        <f>IF($AU$5&lt;&gt;0,IF(OR($O$5="CLERC",$O$5="PALADIN"),Sorts!Z5,Sorts!Z29),"")</f>
        <v>X</v>
      </c>
      <c r="FR5" s="89" t="str">
        <f>IF($AU$5&lt;&gt;0,IF(OR($O$5="CLERC",$O$5="PALADIN"),Sorts!AA5,Sorts!AA29),"")</f>
        <v>X</v>
      </c>
      <c r="FS5" s="94" t="str">
        <f>IF($AU$5&lt;&gt;0,IF(OR($O$5="CLERC",$O$5="PALADIN"),Sorts!AB5,Sorts!AB29),"")</f>
        <v>X</v>
      </c>
      <c r="FT5" s="89"/>
      <c r="FU5" s="133" t="s">
        <v>1391</v>
      </c>
      <c r="FV5" s="134"/>
      <c r="FW5" s="89">
        <v>2</v>
      </c>
      <c r="FX5" s="135" t="str">
        <f>IF($AU$7&lt;&gt;0,IF($O$5="Illusionniste",Sorts!AC120,Sorts!W76),"")</f>
        <v/>
      </c>
      <c r="FY5" s="136"/>
      <c r="FZ5" s="136"/>
      <c r="GA5" s="136"/>
      <c r="GB5" s="136"/>
      <c r="GC5" s="136"/>
      <c r="GD5" s="136"/>
      <c r="GE5" s="136"/>
      <c r="GF5" s="136"/>
      <c r="GG5" s="136"/>
      <c r="GH5" s="136"/>
      <c r="GI5" s="136"/>
      <c r="GJ5" s="136"/>
      <c r="GK5" s="136">
        <v>0</v>
      </c>
      <c r="GL5" s="137"/>
      <c r="GM5" s="138" t="str">
        <f>IF($AU$7&lt;&gt;0,IF($O$5="Illusionniste",Sorts!AD120,Sorts!X76),"")</f>
        <v/>
      </c>
      <c r="GN5" s="134"/>
      <c r="GO5" s="142" t="str">
        <f>IF($AU$7&lt;&gt;0,IF($O$5="Illusionniste",Sorts!AE120,Sorts!Y76),"")</f>
        <v/>
      </c>
      <c r="GP5" s="142"/>
      <c r="GQ5" s="142"/>
      <c r="GR5" s="89" t="str">
        <f>IF($AU$7&lt;&gt;0,IF($O$5="Illusionniste",Sorts!AF120,Sorts!Z76),"")</f>
        <v/>
      </c>
      <c r="GS5" s="89" t="str">
        <f>IF($AU$7&lt;&gt;0,IF($O$5="Illusionniste",Sorts!AG120,Sorts!AA76),"")</f>
        <v/>
      </c>
      <c r="GT5" s="94" t="str">
        <f>IF($AU$7&lt;&gt;0,IF($O$5="Illusionniste",Sorts!AH120,Sorts!AB76),"")</f>
        <v/>
      </c>
      <c r="GU5" s="48"/>
      <c r="GW5" s="87">
        <v>2</v>
      </c>
      <c r="GX5" s="139" t="str">
        <f>IF($AU$5&lt;&gt;0,IF(OR($O$5="CLERC",$O$5="PALADIN"),Sorts!AI5,Sorts!AI29),"")</f>
        <v>Chêne Vivant</v>
      </c>
      <c r="GY5" s="139"/>
      <c r="GZ5" s="139"/>
      <c r="HA5" s="139"/>
      <c r="HB5" s="139"/>
      <c r="HC5" s="139"/>
      <c r="HD5" s="139"/>
      <c r="HE5" s="139"/>
      <c r="HF5" s="139"/>
      <c r="HG5" s="139"/>
      <c r="HH5" s="139"/>
      <c r="HI5" s="139"/>
      <c r="HJ5" s="140"/>
      <c r="HK5" s="141">
        <v>0</v>
      </c>
      <c r="HL5" s="134"/>
      <c r="HM5" s="142" t="str">
        <f>IF($AU$5&lt;&gt;0,IF(OR($O$5="CLERC",$O$5="PALADIN"),Sorts!AJ5,Sorts!AJ29),"")</f>
        <v>T</v>
      </c>
      <c r="HN5" s="142"/>
      <c r="HO5" s="142"/>
      <c r="HP5" s="142" t="str">
        <f>IF($AU$5&lt;&gt;0,IF(OR($O$5="CLERC",$O$5="PALADIN"),Sorts!AK5,Sorts!AK29),"")</f>
        <v>1j/n</v>
      </c>
      <c r="HQ5" s="142"/>
      <c r="HR5" s="142"/>
      <c r="HS5" s="89" t="str">
        <f>IF($AU$5&lt;&gt;0,IF(OR($O$5="CLERC",$O$5="PALADIN"),Sorts!AL5,Sorts!AL29),"")</f>
        <v>X</v>
      </c>
      <c r="HT5" s="89" t="str">
        <f>IF($AU$5&lt;&gt;0,IF(OR($O$5="CLERC",$O$5="PALADIN"),Sorts!AM5,Sorts!AM29),"")</f>
        <v>X</v>
      </c>
      <c r="HU5" s="94" t="str">
        <f>IF($AU$5&lt;&gt;0,IF(OR($O$5="CLERC",$O$5="PALADIN"),Sorts!AN5,Sorts!AN29),"")</f>
        <v>X</v>
      </c>
      <c r="HV5" s="89"/>
      <c r="HW5" s="133" t="s">
        <v>1391</v>
      </c>
      <c r="HX5" s="134"/>
      <c r="HY5" s="89">
        <v>2</v>
      </c>
      <c r="HZ5" s="135" t="str">
        <f>IF($AU$7&lt;&gt;0,IF($O$5="Illusionniste",Sorts!AO120,Sorts!AI76),"")</f>
        <v/>
      </c>
      <c r="IA5" s="136"/>
      <c r="IB5" s="136"/>
      <c r="IC5" s="136"/>
      <c r="ID5" s="136"/>
      <c r="IE5" s="136"/>
      <c r="IF5" s="136"/>
      <c r="IG5" s="136"/>
      <c r="IH5" s="136"/>
      <c r="II5" s="136"/>
      <c r="IJ5" s="136"/>
      <c r="IK5" s="136"/>
      <c r="IL5" s="136"/>
      <c r="IM5" s="136">
        <v>0</v>
      </c>
      <c r="IN5" s="137"/>
      <c r="IO5" s="138" t="str">
        <f>IF($AU$7&lt;&gt;0,IF($O$5="Illusionniste",Sorts!AP120,Sorts!AJ76),"")</f>
        <v/>
      </c>
      <c r="IP5" s="134"/>
      <c r="IQ5" s="142" t="str">
        <f>IF($AU$7&lt;&gt;0,IF($O$5="Illusionniste",Sorts!AQ120,Sorts!AK76),"")</f>
        <v/>
      </c>
      <c r="IR5" s="142"/>
      <c r="IS5" s="142"/>
      <c r="IT5" s="89" t="str">
        <f>IF($AU$7&lt;&gt;0,IF($O$5="Illusionniste",Sorts!AR120,Sorts!AL76),"")</f>
        <v/>
      </c>
      <c r="IU5" s="89" t="str">
        <f>IF($AU$7&lt;&gt;0,IF($O$5="Illusionniste",Sorts!AS120,Sorts!AM76),"")</f>
        <v/>
      </c>
      <c r="IV5" s="94" t="str">
        <f>IF($AU$7&lt;&gt;0,IF($O$5="Illusionniste",Sorts!AT120,Sorts!AN76),"")</f>
        <v/>
      </c>
      <c r="IW5" s="48"/>
      <c r="IY5" s="87"/>
      <c r="IZ5" s="139"/>
      <c r="JA5" s="139"/>
      <c r="JB5" s="139"/>
      <c r="JC5" s="139"/>
      <c r="JD5" s="139"/>
      <c r="JE5" s="139"/>
      <c r="JF5" s="139"/>
      <c r="JG5" s="139"/>
      <c r="JH5" s="139"/>
      <c r="JI5" s="139"/>
      <c r="JJ5" s="139"/>
      <c r="JK5" s="139"/>
      <c r="JL5" s="140"/>
      <c r="JM5" s="141"/>
      <c r="JN5" s="134"/>
      <c r="JO5" s="142"/>
      <c r="JP5" s="142"/>
      <c r="JQ5" s="142"/>
      <c r="JR5" s="142"/>
      <c r="JS5" s="142"/>
      <c r="JT5" s="142"/>
      <c r="JU5" s="89"/>
      <c r="JV5" s="89"/>
      <c r="JW5" s="94"/>
      <c r="JX5" s="89"/>
      <c r="JY5" s="133" t="s">
        <v>1391</v>
      </c>
      <c r="JZ5" s="134"/>
      <c r="KA5" s="89">
        <v>2</v>
      </c>
      <c r="KB5" s="138" t="str">
        <f>IF($AU$7&lt;&gt;0,IF($O$5="Illusionniste",Sorts!BA120,Sorts!AU76),"")</f>
        <v/>
      </c>
      <c r="KC5" s="139"/>
      <c r="KD5" s="139"/>
      <c r="KE5" s="139"/>
      <c r="KF5" s="139"/>
      <c r="KG5" s="139"/>
      <c r="KH5" s="139"/>
      <c r="KI5" s="139"/>
      <c r="KJ5" s="139"/>
      <c r="KK5" s="139"/>
      <c r="KL5" s="139"/>
      <c r="KM5" s="139"/>
      <c r="KN5" s="140"/>
      <c r="KO5" s="136">
        <v>0</v>
      </c>
      <c r="KP5" s="137"/>
      <c r="KQ5" s="138" t="str">
        <f>IF($AU$7&lt;&gt;0,IF($O$5="Illusionniste",Sorts!BA120,Sorts!AV76),"")</f>
        <v/>
      </c>
      <c r="KR5" s="134"/>
      <c r="KS5" s="142" t="str">
        <f>IF($AU$7&lt;&gt;0,IF($O$5="Illusionniste",Sorts!BA120,Sorts!AW76),"")</f>
        <v/>
      </c>
      <c r="KT5" s="142"/>
      <c r="KU5" s="142"/>
      <c r="KV5" s="89" t="str">
        <f>IF($AU$7&lt;&gt;0,IF($O$5="Illusionniste",Sorts!BA120,Sorts!AX76),"")</f>
        <v/>
      </c>
      <c r="KW5" s="89" t="str">
        <f>IF($AU$7&lt;&gt;0,IF($O$5="Illusionniste",Sorts!BA120,Sorts!AY76),"")</f>
        <v/>
      </c>
      <c r="KX5" s="94" t="str">
        <f>IF($AU$7&lt;&gt;0,IF($O$5="Illusionniste",Sorts!BA120,Sorts!AZ76),"")</f>
        <v/>
      </c>
    </row>
    <row r="6" spans="2:310" ht="21" x14ac:dyDescent="0.4">
      <c r="B6" s="339"/>
      <c r="C6" s="340"/>
      <c r="D6" s="340"/>
      <c r="E6" s="340"/>
      <c r="F6" s="340"/>
      <c r="G6" s="340"/>
      <c r="H6" s="340"/>
      <c r="I6" s="340"/>
      <c r="J6" s="340"/>
      <c r="K6" s="340"/>
      <c r="L6" s="341"/>
      <c r="M6" s="7" t="s">
        <v>7</v>
      </c>
      <c r="O6" s="346" t="s">
        <v>120</v>
      </c>
      <c r="P6" s="346"/>
      <c r="Q6" s="346"/>
      <c r="R6" s="346"/>
      <c r="S6" s="346"/>
      <c r="T6" s="346"/>
      <c r="U6" s="346"/>
      <c r="V6" s="346"/>
      <c r="W6" s="346"/>
      <c r="X6" s="7" t="s">
        <v>8</v>
      </c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7" t="s">
        <v>9</v>
      </c>
      <c r="AL6" s="330"/>
      <c r="AM6" s="330"/>
      <c r="AN6" s="330"/>
      <c r="AO6" s="330"/>
      <c r="AQ6" s="47"/>
      <c r="AR6" s="85" t="s">
        <v>806</v>
      </c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>
        <f>IF(OR($O$5="MAGICIEN",$O$5="ILLUSIONISTE",$O$5="RANGER"),1,0)</f>
        <v>0</v>
      </c>
      <c r="BE6" s="48"/>
      <c r="BF6" s="99"/>
      <c r="BG6" s="48"/>
      <c r="BH6" s="48"/>
      <c r="BI6" s="48"/>
      <c r="BJ6" s="100" t="s">
        <v>1383</v>
      </c>
      <c r="BK6" s="99" t="s">
        <v>1394</v>
      </c>
      <c r="BL6" s="48"/>
      <c r="BN6" s="48"/>
      <c r="BP6" s="48"/>
      <c r="BQ6" s="101" t="s">
        <v>1390</v>
      </c>
      <c r="BR6" s="99" t="s">
        <v>1393</v>
      </c>
      <c r="BS6" s="48"/>
      <c r="BT6" s="48"/>
      <c r="BU6" s="48"/>
      <c r="BV6" s="48"/>
      <c r="BW6" s="48"/>
      <c r="BX6" s="48"/>
      <c r="BY6" s="48"/>
      <c r="BZ6" s="48"/>
      <c r="CA6" s="48"/>
      <c r="CB6" s="100" t="s">
        <v>1391</v>
      </c>
      <c r="CC6" s="54" t="s">
        <v>1392</v>
      </c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9"/>
      <c r="CQ6" s="48"/>
      <c r="CS6" s="87">
        <v>3</v>
      </c>
      <c r="CT6" s="139" t="str">
        <f>IF($AU$5&lt;&gt;0,IF(OR($O$5="CLERC",$O$5="PALADIN"),Sorts!K6,Sorts!K30),"")</f>
        <v>Catalepsie</v>
      </c>
      <c r="CU6" s="139"/>
      <c r="CV6" s="139"/>
      <c r="CW6" s="139"/>
      <c r="CX6" s="139"/>
      <c r="CY6" s="139"/>
      <c r="CZ6" s="139"/>
      <c r="DA6" s="139"/>
      <c r="DB6" s="139"/>
      <c r="DC6" s="139"/>
      <c r="DD6" s="139"/>
      <c r="DE6" s="139"/>
      <c r="DF6" s="140"/>
      <c r="DG6" s="141">
        <v>0</v>
      </c>
      <c r="DH6" s="134"/>
      <c r="DI6" s="142" t="str">
        <f>IF($AU$5&lt;&gt;0,IF(OR($O$5="CLERC",$O$5="PALADIN"),Sorts!L6,Sorts!L30),"")</f>
        <v>1''</v>
      </c>
      <c r="DJ6" s="142"/>
      <c r="DK6" s="142"/>
      <c r="DL6" s="142" t="str">
        <f>IF($AU$5&lt;&gt;0,IF(OR($O$5="CLERC",$O$5="PALADIN"),Sorts!M6,Sorts!M30),"")</f>
        <v>4r+2/n</v>
      </c>
      <c r="DM6" s="142"/>
      <c r="DN6" s="142"/>
      <c r="DO6" s="89" t="str">
        <f>IF($AU$5&lt;&gt;0,IF(OR($O$5="CLERC",$O$5="PALADIN"),Sorts!N6,Sorts!N30),"")</f>
        <v>X</v>
      </c>
      <c r="DP6" s="89" t="str">
        <f>IF($AU$5&lt;&gt;0,IF(OR($O$5="CLERC",$O$5="PALADIN"),Sorts!O6,Sorts!O30),"")</f>
        <v>X</v>
      </c>
      <c r="DQ6" s="94" t="str">
        <f>IF($AU$5&lt;&gt;0,IF(OR($O$5="CLERC",$O$5="PALADIN"),Sorts!P6,Sorts!P30),"")</f>
        <v>X</v>
      </c>
      <c r="DR6" s="89"/>
      <c r="DS6" s="133" t="s">
        <v>1391</v>
      </c>
      <c r="DT6" s="134"/>
      <c r="DU6" s="89">
        <v>3</v>
      </c>
      <c r="DV6" s="135" t="str">
        <f>IF($AU$7&lt;&gt;0,IF($O$5="Illusionniste",Sorts!Q121,Sorts!K77),"")</f>
        <v/>
      </c>
      <c r="DW6" s="136"/>
      <c r="DX6" s="136"/>
      <c r="DY6" s="136"/>
      <c r="DZ6" s="136"/>
      <c r="EA6" s="136"/>
      <c r="EB6" s="136"/>
      <c r="EC6" s="136"/>
      <c r="ED6" s="136"/>
      <c r="EE6" s="136"/>
      <c r="EF6" s="136"/>
      <c r="EG6" s="136"/>
      <c r="EH6" s="136"/>
      <c r="EI6" s="136">
        <v>0</v>
      </c>
      <c r="EJ6" s="137"/>
      <c r="EK6" s="138" t="str">
        <f>IF($AU$7&lt;&gt;0,IF($O$5="Illusionniste",Sorts!R121,Sorts!L77),"")</f>
        <v/>
      </c>
      <c r="EL6" s="134"/>
      <c r="EM6" s="142" t="str">
        <f>IF($AU$7&lt;&gt;0,IF($O$5="Illusionniste",Sorts!S121,Sorts!M77),"")</f>
        <v/>
      </c>
      <c r="EN6" s="142"/>
      <c r="EO6" s="142"/>
      <c r="EP6" s="89" t="str">
        <f>IF($AU$7&lt;&gt;0,IF($O$5="Illusionniste",Sorts!T121,Sorts!N77),"")</f>
        <v/>
      </c>
      <c r="EQ6" s="89" t="str">
        <f>IF($AU$7&lt;&gt;0,IF($O$5="Illusionniste",Sorts!U121,Sorts!O77),"")</f>
        <v/>
      </c>
      <c r="ER6" s="94" t="str">
        <f>IF($AU$7&lt;&gt;0,IF($O$5="Illusionniste",Sorts!V121,Sorts!P77),"")</f>
        <v/>
      </c>
      <c r="ES6" s="48"/>
      <c r="EU6" s="87">
        <v>3</v>
      </c>
      <c r="EV6" s="139" t="str">
        <f>IF($AU$5&lt;&gt;0,IF(OR($O$5="CLERC",$O$5="PALADIN"),Sorts!W6,Sorts!W30),"")</f>
        <v>Embrasement</v>
      </c>
      <c r="EW6" s="139"/>
      <c r="EX6" s="139"/>
      <c r="EY6" s="139"/>
      <c r="EZ6" s="139"/>
      <c r="FA6" s="139"/>
      <c r="FB6" s="139"/>
      <c r="FC6" s="139"/>
      <c r="FD6" s="139"/>
      <c r="FE6" s="139"/>
      <c r="FF6" s="139"/>
      <c r="FG6" s="139"/>
      <c r="FH6" s="140"/>
      <c r="FI6" s="141">
        <v>0</v>
      </c>
      <c r="FJ6" s="134"/>
      <c r="FK6" s="142" t="str">
        <f>IF($AU$5&lt;&gt;0,IF(OR($O$5="CLERC",$O$5="PALADIN"),Sorts!X6,Sorts!X30),"")</f>
        <v>4''</v>
      </c>
      <c r="FL6" s="142"/>
      <c r="FM6" s="142"/>
      <c r="FN6" s="138" t="str">
        <f>IF($AU$5&lt;&gt;0,IF(OR($O$5="CLERC",$O$5="PALADIN"),Sorts!Y6,Sorts!Y30),"")</f>
        <v>1r</v>
      </c>
      <c r="FO6" s="139"/>
      <c r="FP6" s="134"/>
      <c r="FQ6" s="89" t="str">
        <f>IF($AU$5&lt;&gt;0,IF(OR($O$5="CLERC",$O$5="PALADIN"),Sorts!Z6,Sorts!Z30),"")</f>
        <v>X</v>
      </c>
      <c r="FR6" s="89" t="str">
        <f>IF($AU$5&lt;&gt;0,IF(OR($O$5="CLERC",$O$5="PALADIN"),Sorts!AA6,Sorts!AA30),"")</f>
        <v>X</v>
      </c>
      <c r="FS6" s="94" t="str">
        <f>IF($AU$5&lt;&gt;0,IF(OR($O$5="CLERC",$O$5="PALADIN"),Sorts!AB6,Sorts!AB30),"")</f>
        <v>X</v>
      </c>
      <c r="FT6" s="89"/>
      <c r="FU6" s="133" t="s">
        <v>1391</v>
      </c>
      <c r="FV6" s="134"/>
      <c r="FW6" s="89">
        <v>3</v>
      </c>
      <c r="FX6" s="135" t="str">
        <f>IF($AU$7&lt;&gt;0,IF($O$5="Illusionniste",Sorts!AC121,Sorts!W77),"")</f>
        <v/>
      </c>
      <c r="FY6" s="136"/>
      <c r="FZ6" s="136"/>
      <c r="GA6" s="136"/>
      <c r="GB6" s="136"/>
      <c r="GC6" s="136"/>
      <c r="GD6" s="136"/>
      <c r="GE6" s="136"/>
      <c r="GF6" s="136"/>
      <c r="GG6" s="136"/>
      <c r="GH6" s="136"/>
      <c r="GI6" s="136"/>
      <c r="GJ6" s="136"/>
      <c r="GK6" s="136">
        <v>0</v>
      </c>
      <c r="GL6" s="137"/>
      <c r="GM6" s="138" t="str">
        <f>IF($AU$7&lt;&gt;0,IF($O$5="Illusionniste",Sorts!AD121,Sorts!X77),"")</f>
        <v/>
      </c>
      <c r="GN6" s="134"/>
      <c r="GO6" s="142" t="str">
        <f>IF($AU$7&lt;&gt;0,IF($O$5="Illusionniste",Sorts!AE121,Sorts!Y77),"")</f>
        <v/>
      </c>
      <c r="GP6" s="142"/>
      <c r="GQ6" s="142"/>
      <c r="GR6" s="89" t="str">
        <f>IF($AU$7&lt;&gt;0,IF($O$5="Illusionniste",Sorts!AF121,Sorts!Z77),"")</f>
        <v/>
      </c>
      <c r="GS6" s="89" t="str">
        <f>IF($AU$7&lt;&gt;0,IF($O$5="Illusionniste",Sorts!AG121,Sorts!AA77),"")</f>
        <v/>
      </c>
      <c r="GT6" s="94" t="str">
        <f>IF($AU$7&lt;&gt;0,IF($O$5="Illusionniste",Sorts!AH121,Sorts!AB77),"")</f>
        <v/>
      </c>
      <c r="GU6" s="48"/>
      <c r="GW6" s="87">
        <v>3</v>
      </c>
      <c r="GX6" s="139" t="str">
        <f>IF($AU$5&lt;&gt;0,IF(OR($O$5="CLERC",$O$5="PALADIN"),Sorts!AI6,Sorts!AI30),"")</f>
        <v>Débilité Mentale</v>
      </c>
      <c r="GY6" s="139"/>
      <c r="GZ6" s="139"/>
      <c r="HA6" s="139"/>
      <c r="HB6" s="139"/>
      <c r="HC6" s="139"/>
      <c r="HD6" s="139"/>
      <c r="HE6" s="139"/>
      <c r="HF6" s="139"/>
      <c r="HG6" s="139"/>
      <c r="HH6" s="139"/>
      <c r="HI6" s="139"/>
      <c r="HJ6" s="140"/>
      <c r="HK6" s="141">
        <v>0</v>
      </c>
      <c r="HL6" s="134"/>
      <c r="HM6" s="142" t="str">
        <f>IF($AU$5&lt;&gt;0,IF(OR($O$5="CLERC",$O$5="PALADIN"),Sorts!AJ6,Sorts!AJ30),"")</f>
        <v>16''</v>
      </c>
      <c r="HN6" s="142"/>
      <c r="HO6" s="142"/>
      <c r="HP6" s="142" t="str">
        <f>IF($AU$5&lt;&gt;0,IF(OR($O$5="CLERC",$O$5="PALADIN"),Sorts!AK6,Sorts!AK30),"")</f>
        <v>P</v>
      </c>
      <c r="HQ6" s="142"/>
      <c r="HR6" s="142"/>
      <c r="HS6" s="89" t="str">
        <f>IF($AU$5&lt;&gt;0,IF(OR($O$5="CLERC",$O$5="PALADIN"),Sorts!AL6,Sorts!AL30),"")</f>
        <v>X</v>
      </c>
      <c r="HT6" s="89" t="str">
        <f>IF($AU$5&lt;&gt;0,IF(OR($O$5="CLERC",$O$5="PALADIN"),Sorts!AM6,Sorts!AM30),"")</f>
        <v>X</v>
      </c>
      <c r="HU6" s="94" t="str">
        <f>IF($AU$5&lt;&gt;0,IF(OR($O$5="CLERC",$O$5="PALADIN"),Sorts!AN6,Sorts!AN30),"")</f>
        <v>/</v>
      </c>
      <c r="HV6" s="89"/>
      <c r="HW6" s="133" t="s">
        <v>1391</v>
      </c>
      <c r="HX6" s="134"/>
      <c r="HY6" s="89">
        <v>3</v>
      </c>
      <c r="HZ6" s="135" t="str">
        <f>IF($AU$7&lt;&gt;0,IF($O$5="Illusionniste",Sorts!AO121,Sorts!AI77),"")</f>
        <v/>
      </c>
      <c r="IA6" s="136"/>
      <c r="IB6" s="136"/>
      <c r="IC6" s="136"/>
      <c r="ID6" s="136"/>
      <c r="IE6" s="136"/>
      <c r="IF6" s="136"/>
      <c r="IG6" s="136"/>
      <c r="IH6" s="136"/>
      <c r="II6" s="136"/>
      <c r="IJ6" s="136"/>
      <c r="IK6" s="136"/>
      <c r="IL6" s="136"/>
      <c r="IM6" s="136">
        <v>0</v>
      </c>
      <c r="IN6" s="137"/>
      <c r="IO6" s="138" t="str">
        <f>IF($AU$7&lt;&gt;0,IF($O$5="Illusionniste",Sorts!AP121,Sorts!AJ77),"")</f>
        <v/>
      </c>
      <c r="IP6" s="134"/>
      <c r="IQ6" s="142" t="str">
        <f>IF($AU$7&lt;&gt;0,IF($O$5="Illusionniste",Sorts!AQ121,Sorts!AK77),"")</f>
        <v/>
      </c>
      <c r="IR6" s="142"/>
      <c r="IS6" s="142"/>
      <c r="IT6" s="89" t="str">
        <f>IF($AU$7&lt;&gt;0,IF($O$5="Illusionniste",Sorts!AR121,Sorts!AL77),"")</f>
        <v/>
      </c>
      <c r="IU6" s="89" t="str">
        <f>IF($AU$7&lt;&gt;0,IF($O$5="Illusionniste",Sorts!AS121,Sorts!AM77),"")</f>
        <v/>
      </c>
      <c r="IV6" s="94" t="str">
        <f>IF($AU$7&lt;&gt;0,IF($O$5="Illusionniste",Sorts!AT121,Sorts!AN77),"")</f>
        <v/>
      </c>
      <c r="IW6" s="48"/>
      <c r="IY6" s="87"/>
      <c r="IZ6" s="139"/>
      <c r="JA6" s="139"/>
      <c r="JB6" s="139"/>
      <c r="JC6" s="139"/>
      <c r="JD6" s="139"/>
      <c r="JE6" s="139"/>
      <c r="JF6" s="139"/>
      <c r="JG6" s="139"/>
      <c r="JH6" s="139"/>
      <c r="JI6" s="139"/>
      <c r="JJ6" s="139"/>
      <c r="JK6" s="139"/>
      <c r="JL6" s="140"/>
      <c r="JM6" s="141"/>
      <c r="JN6" s="134"/>
      <c r="JO6" s="142"/>
      <c r="JP6" s="142"/>
      <c r="JQ6" s="142"/>
      <c r="JR6" s="142"/>
      <c r="JS6" s="142"/>
      <c r="JT6" s="142"/>
      <c r="JU6" s="89"/>
      <c r="JV6" s="89"/>
      <c r="JW6" s="94"/>
      <c r="JX6" s="89"/>
      <c r="JY6" s="133" t="s">
        <v>1391</v>
      </c>
      <c r="JZ6" s="134"/>
      <c r="KA6" s="89">
        <v>3</v>
      </c>
      <c r="KB6" s="138" t="str">
        <f>IF($AU$7&lt;&gt;0,IF($O$5="Illusionniste",Sorts!BA121,Sorts!AU77),"")</f>
        <v/>
      </c>
      <c r="KC6" s="139"/>
      <c r="KD6" s="139"/>
      <c r="KE6" s="139"/>
      <c r="KF6" s="139"/>
      <c r="KG6" s="139"/>
      <c r="KH6" s="139"/>
      <c r="KI6" s="139"/>
      <c r="KJ6" s="139"/>
      <c r="KK6" s="139"/>
      <c r="KL6" s="139"/>
      <c r="KM6" s="139"/>
      <c r="KN6" s="140"/>
      <c r="KO6" s="136">
        <v>0</v>
      </c>
      <c r="KP6" s="137"/>
      <c r="KQ6" s="138" t="str">
        <f>IF($AU$7&lt;&gt;0,IF($O$5="Illusionniste",Sorts!BA121,Sorts!AV77),"")</f>
        <v/>
      </c>
      <c r="KR6" s="134"/>
      <c r="KS6" s="142" t="str">
        <f>IF($AU$7&lt;&gt;0,IF($O$5="Illusionniste",Sorts!BA121,Sorts!AW77),"")</f>
        <v/>
      </c>
      <c r="KT6" s="142"/>
      <c r="KU6" s="142"/>
      <c r="KV6" s="89" t="str">
        <f>IF($AU$7&lt;&gt;0,IF($O$5="Illusionniste",Sorts!BA121,Sorts!AX77),"")</f>
        <v/>
      </c>
      <c r="KW6" s="89" t="str">
        <f>IF($AU$7&lt;&gt;0,IF($O$5="Illusionniste",Sorts!BA121,Sorts!AY77),"")</f>
        <v/>
      </c>
      <c r="KX6" s="94" t="str">
        <f>IF($AU$7&lt;&gt;0,IF($O$5="Illusionniste",Sorts!BA121,Sorts!AZ77),"")</f>
        <v/>
      </c>
    </row>
    <row r="7" spans="2:310" ht="21.75" thickBot="1" x14ac:dyDescent="0.4">
      <c r="B7" s="342"/>
      <c r="C7" s="343"/>
      <c r="D7" s="343"/>
      <c r="E7" s="343"/>
      <c r="F7" s="343"/>
      <c r="G7" s="343"/>
      <c r="H7" s="343"/>
      <c r="I7" s="343"/>
      <c r="J7" s="343"/>
      <c r="K7" s="343"/>
      <c r="L7" s="344"/>
      <c r="M7" s="7" t="s">
        <v>10</v>
      </c>
      <c r="O7" s="139" t="s">
        <v>433</v>
      </c>
      <c r="P7" s="139"/>
      <c r="Q7" s="139"/>
      <c r="R7" s="139"/>
      <c r="S7" s="139"/>
      <c r="T7" s="139"/>
      <c r="U7" s="139"/>
      <c r="V7" s="139"/>
      <c r="W7" s="139"/>
      <c r="X7" s="7" t="s">
        <v>11</v>
      </c>
      <c r="Y7" s="9"/>
      <c r="AA7" s="349" t="s">
        <v>361</v>
      </c>
      <c r="AB7" s="349"/>
      <c r="AC7" s="349"/>
      <c r="AD7" s="349"/>
      <c r="AE7" s="349"/>
      <c r="AF7" s="349"/>
      <c r="AG7" s="7" t="s">
        <v>16</v>
      </c>
      <c r="AK7" s="330"/>
      <c r="AL7" s="330"/>
      <c r="AM7" s="330"/>
      <c r="AN7" s="330"/>
      <c r="AO7" s="330"/>
      <c r="AQ7" s="47"/>
      <c r="AR7" s="324" t="s">
        <v>805</v>
      </c>
      <c r="AS7" s="324"/>
      <c r="AT7" s="324"/>
      <c r="AU7" s="324">
        <f>IF(OR($O$5="MAGICIEN",$O$5="ILLUSIONNISTE",$O$5="RANGER"),IF($O$5="RANGER",INDEX(Niveaux!$A$782:$M$818,'Joueur 1'!$AM$5+1,13),INDEX(Niveaux!$A$782:$M$818,'Joueur 1'!$AM$5+1,MATCH('Joueur 1'!$O$5,Niveaux!$B$782:$L$782,0)+1)),0)</f>
        <v>0</v>
      </c>
      <c r="AV7" s="324"/>
      <c r="AW7" s="324" t="s">
        <v>807</v>
      </c>
      <c r="AX7" s="324"/>
      <c r="AY7" s="324"/>
      <c r="AZ7" s="324">
        <f>IF(OR($O$5="MAGICIEN",$O$5="ILLUSIONNISTE",$O$5="RANGER"),IF($O$5="RANGER",INDEX(Niveaux!$A$819:$M$885,'Joueur 1'!$AM$5+1,13),INDEX(Niveaux!$A$819:$M$885,'Joueur 1'!$AM$5+1,MATCH('Joueur 1'!$O$5,Niveaux!$B$819:$L$819,0)+1)),0)</f>
        <v>0</v>
      </c>
      <c r="BA7" s="324"/>
      <c r="BB7" s="324" t="s">
        <v>809</v>
      </c>
      <c r="BC7" s="324"/>
      <c r="BD7" s="324"/>
      <c r="BE7" s="324">
        <f>IF(OR($O$5="MAGICIEN",$O$5="ILLUSIONNISTE",$O$5="RANGER"),IF($O$5="RANGER",0,INDEX(Niveaux!$A$856:$M$892,'Joueur 1'!$AM$5+1,MATCH('Joueur 1'!$O$5,Niveaux!$B$856:$L$856,0)+1)),0)</f>
        <v>0</v>
      </c>
      <c r="BF7" s="324"/>
      <c r="BG7" s="324" t="s">
        <v>810</v>
      </c>
      <c r="BH7" s="324"/>
      <c r="BI7" s="324"/>
      <c r="BJ7" s="324">
        <f>IF(OR($O$5="MAGICIEN",$O$5="ILLUSIONNISTE",$O$5="RANGER"),INDEX(Niveaux!$A$893:$M$929,'Joueur 1'!$AM$5+1,MATCH('Joueur 1'!$O$5,Niveaux!$B$893:$L$893,0)+1),0)</f>
        <v>0</v>
      </c>
      <c r="BK7" s="324"/>
      <c r="BL7" s="324" t="s">
        <v>811</v>
      </c>
      <c r="BM7" s="324"/>
      <c r="BN7" s="324"/>
      <c r="BO7" s="324">
        <f>IF(OR($O$5="MAGICIEN",$O$5="ILLUSIONNISTE",$O$5="RANGER"),INDEX(Niveaux!$A$930:$M$966,'Joueur 1'!$AM$5+1,MATCH('Joueur 1'!$O$5,Niveaux!$B$930:$L$930,0)+1),0)</f>
        <v>0</v>
      </c>
      <c r="BP7" s="324"/>
      <c r="BQ7" s="324" t="s">
        <v>812</v>
      </c>
      <c r="BR7" s="324"/>
      <c r="BS7" s="324"/>
      <c r="BT7" s="324">
        <f>IF(OR($O$5="MAGICIEN",$O$5="ILLUSIONNISTE",$O$5="RANGER"),INDEX(Niveaux!$A$967:$M$1003,'Joueur 1'!$AM$5+1,MATCH('Joueur 1'!$O$5,Niveaux!$B$967:$L$967,0)+1),0)</f>
        <v>0</v>
      </c>
      <c r="BU7" s="324"/>
      <c r="BV7" s="324" t="s">
        <v>813</v>
      </c>
      <c r="BW7" s="324"/>
      <c r="BX7" s="324"/>
      <c r="BY7" s="324">
        <f>IF(OR($O$5="MAGICIEN",$O$5="ILLUSIONNISTE",$O$5="RANGER"),INDEX(Niveaux!$A$1004:$M$1040,'Joueur 1'!$AM$5+1,MATCH('Joueur 1'!$O$5,Niveaux!$B$1004:$L$1004,0)+1),0)</f>
        <v>0</v>
      </c>
      <c r="BZ7" s="324"/>
      <c r="CA7" s="324" t="s">
        <v>814</v>
      </c>
      <c r="CB7" s="324"/>
      <c r="CC7" s="324"/>
      <c r="CD7" s="324">
        <f>INDEX(Niveaux!$A$1041:$M$1077,'Joueur 1'!$AM$5+1,MATCH('Joueur 1'!$O$5,Niveaux!$B$1041:$L$1041,0)+1)</f>
        <v>0</v>
      </c>
      <c r="CE7" s="324"/>
      <c r="CF7" s="324" t="s">
        <v>815</v>
      </c>
      <c r="CG7" s="324"/>
      <c r="CH7" s="324"/>
      <c r="CI7" s="324">
        <f>INDEX(Niveaux!$A$1078:$M$1114,'Joueur 1'!$AM$5+1,MATCH('Joueur 1'!$O$5,Niveaux!$B$1078:$L$1078,0)+1)</f>
        <v>0</v>
      </c>
      <c r="CJ7" s="324"/>
      <c r="CK7" s="48"/>
      <c r="CL7" s="48"/>
      <c r="CM7" s="48"/>
      <c r="CN7" s="48"/>
      <c r="CO7" s="48"/>
      <c r="CP7" s="49"/>
      <c r="CQ7" s="48"/>
      <c r="CS7" s="87">
        <v>4</v>
      </c>
      <c r="CT7" s="139" t="str">
        <f>IF($AU$5&lt;&gt;0,IF(OR($O$5="CLERC",$O$5="PALADIN"),Sorts!K7,Sorts!K31),"")</f>
        <v>Charme-Personnes ou Mammifères</v>
      </c>
      <c r="CU7" s="139"/>
      <c r="CV7" s="139"/>
      <c r="CW7" s="139"/>
      <c r="CX7" s="139"/>
      <c r="CY7" s="139"/>
      <c r="CZ7" s="139"/>
      <c r="DA7" s="139"/>
      <c r="DB7" s="139"/>
      <c r="DC7" s="139"/>
      <c r="DD7" s="139"/>
      <c r="DE7" s="139"/>
      <c r="DF7" s="140"/>
      <c r="DG7" s="141">
        <v>0</v>
      </c>
      <c r="DH7" s="134"/>
      <c r="DI7" s="142" t="str">
        <f>IF($AU$5&lt;&gt;0,IF(OR($O$5="CLERC",$O$5="PALADIN"),Sorts!L7,Sorts!L31),"")</f>
        <v>8''</v>
      </c>
      <c r="DJ7" s="142"/>
      <c r="DK7" s="142"/>
      <c r="DL7" s="142" t="str">
        <f>IF($AU$5&lt;&gt;0,IF(OR($O$5="CLERC",$O$5="PALADIN"),Sorts!M7,Sorts!M31),"")</f>
        <v>S</v>
      </c>
      <c r="DM7" s="142"/>
      <c r="DN7" s="142"/>
      <c r="DO7" s="89" t="str">
        <f>IF($AU$5&lt;&gt;0,IF(OR($O$5="CLERC",$O$5="PALADIN"),Sorts!N7,Sorts!N31),"")</f>
        <v>X</v>
      </c>
      <c r="DP7" s="89" t="str">
        <f>IF($AU$5&lt;&gt;0,IF(OR($O$5="CLERC",$O$5="PALADIN"),Sorts!O7,Sorts!O31),"")</f>
        <v>X</v>
      </c>
      <c r="DQ7" s="94" t="str">
        <f>IF($AU$5&lt;&gt;0,IF(OR($O$5="CLERC",$O$5="PALADIN"),Sorts!P7,Sorts!P31),"")</f>
        <v>/</v>
      </c>
      <c r="DR7" s="89"/>
      <c r="DS7" s="133" t="s">
        <v>1391</v>
      </c>
      <c r="DT7" s="134"/>
      <c r="DU7" s="89">
        <v>4</v>
      </c>
      <c r="DV7" s="135" t="str">
        <f>IF($AU$7&lt;&gt;0,IF($O$5="Illusionniste",Sorts!Q122,Sorts!K78),"")</f>
        <v/>
      </c>
      <c r="DW7" s="136"/>
      <c r="DX7" s="136"/>
      <c r="DY7" s="136"/>
      <c r="DZ7" s="136"/>
      <c r="EA7" s="136"/>
      <c r="EB7" s="136"/>
      <c r="EC7" s="136"/>
      <c r="ED7" s="136"/>
      <c r="EE7" s="136"/>
      <c r="EF7" s="136"/>
      <c r="EG7" s="136"/>
      <c r="EH7" s="136"/>
      <c r="EI7" s="136">
        <v>0</v>
      </c>
      <c r="EJ7" s="137"/>
      <c r="EK7" s="138" t="str">
        <f>IF($AU$7&lt;&gt;0,IF($O$5="Illusionniste",Sorts!R122,Sorts!L78),"")</f>
        <v/>
      </c>
      <c r="EL7" s="134"/>
      <c r="EM7" s="142" t="str">
        <f>IF($AU$7&lt;&gt;0,IF($O$5="Illusionniste",Sorts!S122,Sorts!M78),"")</f>
        <v/>
      </c>
      <c r="EN7" s="142"/>
      <c r="EO7" s="142"/>
      <c r="EP7" s="89" t="str">
        <f>IF($AU$7&lt;&gt;0,IF($O$5="Illusionniste",Sorts!T122,Sorts!N78),"")</f>
        <v/>
      </c>
      <c r="EQ7" s="89" t="str">
        <f>IF($AU$7&lt;&gt;0,IF($O$5="Illusionniste",Sorts!U122,Sorts!O78),"")</f>
        <v/>
      </c>
      <c r="ER7" s="94" t="str">
        <f>IF($AU$7&lt;&gt;0,IF($O$5="Illusionniste",Sorts!V122,Sorts!P78),"")</f>
        <v/>
      </c>
      <c r="ES7" s="48"/>
      <c r="EU7" s="87">
        <v>4</v>
      </c>
      <c r="EV7" s="139" t="str">
        <f>IF($AU$5&lt;&gt;0,IF(OR($O$5="CLERC",$O$5="PALADIN"),Sorts!W7,Sorts!W31),"")</f>
        <v>Forêt Hallucinatoire</v>
      </c>
      <c r="EW7" s="139"/>
      <c r="EX7" s="139"/>
      <c r="EY7" s="139"/>
      <c r="EZ7" s="139"/>
      <c r="FA7" s="139"/>
      <c r="FB7" s="139"/>
      <c r="FC7" s="139"/>
      <c r="FD7" s="139"/>
      <c r="FE7" s="139"/>
      <c r="FF7" s="139"/>
      <c r="FG7" s="139"/>
      <c r="FH7" s="140"/>
      <c r="FI7" s="141">
        <v>0</v>
      </c>
      <c r="FJ7" s="134"/>
      <c r="FK7" s="142" t="str">
        <f>IF($AU$5&lt;&gt;0,IF(OR($O$5="CLERC",$O$5="PALADIN"),Sorts!X7,Sorts!X31),"")</f>
        <v>8''</v>
      </c>
      <c r="FL7" s="142"/>
      <c r="FM7" s="142"/>
      <c r="FN7" s="138" t="str">
        <f>IF($AU$5&lt;&gt;0,IF(OR($O$5="CLERC",$O$5="PALADIN"),Sorts!Y7,Sorts!Y31),"")</f>
        <v>P</v>
      </c>
      <c r="FO7" s="139"/>
      <c r="FP7" s="134"/>
      <c r="FQ7" s="89" t="str">
        <f>IF($AU$5&lt;&gt;0,IF(OR($O$5="CLERC",$O$5="PALADIN"),Sorts!Z7,Sorts!Z31),"")</f>
        <v>X</v>
      </c>
      <c r="FR7" s="89" t="str">
        <f>IF($AU$5&lt;&gt;0,IF(OR($O$5="CLERC",$O$5="PALADIN"),Sorts!AA7,Sorts!AA31),"")</f>
        <v>X</v>
      </c>
      <c r="FS7" s="94" t="str">
        <f>IF($AU$5&lt;&gt;0,IF(OR($O$5="CLERC",$O$5="PALADIN"),Sorts!AB7,Sorts!AB31),"")</f>
        <v>X</v>
      </c>
      <c r="FT7" s="89"/>
      <c r="FU7" s="133" t="s">
        <v>1391</v>
      </c>
      <c r="FV7" s="134"/>
      <c r="FW7" s="89">
        <v>4</v>
      </c>
      <c r="FX7" s="135" t="str">
        <f>IF($AU$7&lt;&gt;0,IF($O$5="Illusionniste",Sorts!AC122,Sorts!W78),"")</f>
        <v/>
      </c>
      <c r="FY7" s="136"/>
      <c r="FZ7" s="136"/>
      <c r="GA7" s="136"/>
      <c r="GB7" s="136"/>
      <c r="GC7" s="136"/>
      <c r="GD7" s="136"/>
      <c r="GE7" s="136"/>
      <c r="GF7" s="136"/>
      <c r="GG7" s="136"/>
      <c r="GH7" s="136"/>
      <c r="GI7" s="136"/>
      <c r="GJ7" s="136"/>
      <c r="GK7" s="136">
        <v>0</v>
      </c>
      <c r="GL7" s="137"/>
      <c r="GM7" s="138" t="str">
        <f>IF($AU$7&lt;&gt;0,IF($O$5="Illusionniste",Sorts!AD122,Sorts!X78),"")</f>
        <v/>
      </c>
      <c r="GN7" s="134"/>
      <c r="GO7" s="142" t="str">
        <f>IF($AU$7&lt;&gt;0,IF($O$5="Illusionniste",Sorts!AE122,Sorts!Y78),"")</f>
        <v/>
      </c>
      <c r="GP7" s="142"/>
      <c r="GQ7" s="142"/>
      <c r="GR7" s="89" t="str">
        <f>IF($AU$7&lt;&gt;0,IF($O$5="Illusionniste",Sorts!AF122,Sorts!Z78),"")</f>
        <v/>
      </c>
      <c r="GS7" s="89" t="str">
        <f>IF($AU$7&lt;&gt;0,IF($O$5="Illusionniste",Sorts!AG122,Sorts!AA78),"")</f>
        <v/>
      </c>
      <c r="GT7" s="94" t="str">
        <f>IF($AU$7&lt;&gt;0,IF($O$5="Illusionniste",Sorts!AH122,Sorts!AB78),"")</f>
        <v/>
      </c>
      <c r="GU7" s="48"/>
      <c r="GW7" s="87">
        <v>4</v>
      </c>
      <c r="GX7" s="139" t="str">
        <f>IF($AU$5&lt;&gt;0,IF(OR($O$5="CLERC",$O$5="PALADIN"),Sorts!AI7,Sorts!AI31),"")</f>
        <v>Graines de Feu</v>
      </c>
      <c r="GY7" s="139"/>
      <c r="GZ7" s="139"/>
      <c r="HA7" s="139"/>
      <c r="HB7" s="139"/>
      <c r="HC7" s="139"/>
      <c r="HD7" s="139"/>
      <c r="HE7" s="139"/>
      <c r="HF7" s="139"/>
      <c r="HG7" s="139"/>
      <c r="HH7" s="139"/>
      <c r="HI7" s="139"/>
      <c r="HJ7" s="140"/>
      <c r="HK7" s="141">
        <v>0</v>
      </c>
      <c r="HL7" s="134"/>
      <c r="HM7" s="142" t="str">
        <f>IF($AU$5&lt;&gt;0,IF(OR($O$5="CLERC",$O$5="PALADIN"),Sorts!AJ7,Sorts!AJ31),"")</f>
        <v>4''</v>
      </c>
      <c r="HN7" s="142"/>
      <c r="HO7" s="142"/>
      <c r="HP7" s="142" t="str">
        <f>IF($AU$5&lt;&gt;0,IF(OR($O$5="CLERC",$O$5="PALADIN"),Sorts!AK7,Sorts!AK31),"")</f>
        <v>S</v>
      </c>
      <c r="HQ7" s="142"/>
      <c r="HR7" s="142"/>
      <c r="HS7" s="89" t="str">
        <f>IF($AU$5&lt;&gt;0,IF(OR($O$5="CLERC",$O$5="PALADIN"),Sorts!AL7,Sorts!AL31),"")</f>
        <v>X</v>
      </c>
      <c r="HT7" s="89" t="str">
        <f>IF($AU$5&lt;&gt;0,IF(OR($O$5="CLERC",$O$5="PALADIN"),Sorts!AM7,Sorts!AM31),"")</f>
        <v>X</v>
      </c>
      <c r="HU7" s="94" t="str">
        <f>IF($AU$5&lt;&gt;0,IF(OR($O$5="CLERC",$O$5="PALADIN"),Sorts!AN7,Sorts!AN31),"")</f>
        <v>X</v>
      </c>
      <c r="HV7" s="89"/>
      <c r="HW7" s="133" t="s">
        <v>1391</v>
      </c>
      <c r="HX7" s="134"/>
      <c r="HY7" s="89">
        <v>4</v>
      </c>
      <c r="HZ7" s="135" t="str">
        <f>IF($AU$7&lt;&gt;0,IF($O$5="Illusionniste",Sorts!AO122,Sorts!AI78),"")</f>
        <v/>
      </c>
      <c r="IA7" s="136"/>
      <c r="IB7" s="136"/>
      <c r="IC7" s="136"/>
      <c r="ID7" s="136"/>
      <c r="IE7" s="136"/>
      <c r="IF7" s="136"/>
      <c r="IG7" s="136"/>
      <c r="IH7" s="136"/>
      <c r="II7" s="136"/>
      <c r="IJ7" s="136"/>
      <c r="IK7" s="136"/>
      <c r="IL7" s="136"/>
      <c r="IM7" s="136">
        <v>0</v>
      </c>
      <c r="IN7" s="137"/>
      <c r="IO7" s="138" t="str">
        <f>IF($AU$7&lt;&gt;0,IF($O$5="Illusionniste",Sorts!AP122,Sorts!AJ78),"")</f>
        <v/>
      </c>
      <c r="IP7" s="134"/>
      <c r="IQ7" s="142" t="str">
        <f>IF($AU$7&lt;&gt;0,IF($O$5="Illusionniste",Sorts!AQ122,Sorts!AK78),"")</f>
        <v/>
      </c>
      <c r="IR7" s="142"/>
      <c r="IS7" s="142"/>
      <c r="IT7" s="89" t="str">
        <f>IF($AU$7&lt;&gt;0,IF($O$5="Illusionniste",Sorts!AR122,Sorts!AL78),"")</f>
        <v/>
      </c>
      <c r="IU7" s="89" t="str">
        <f>IF($AU$7&lt;&gt;0,IF($O$5="Illusionniste",Sorts!AS122,Sorts!AM78),"")</f>
        <v/>
      </c>
      <c r="IV7" s="94" t="str">
        <f>IF($AU$7&lt;&gt;0,IF($O$5="Illusionniste",Sorts!AT122,Sorts!AN78),"")</f>
        <v/>
      </c>
      <c r="IW7" s="48"/>
      <c r="IY7" s="87"/>
      <c r="IZ7" s="139"/>
      <c r="JA7" s="139"/>
      <c r="JB7" s="139"/>
      <c r="JC7" s="139"/>
      <c r="JD7" s="139"/>
      <c r="JE7" s="139"/>
      <c r="JF7" s="139"/>
      <c r="JG7" s="139"/>
      <c r="JH7" s="139"/>
      <c r="JI7" s="139"/>
      <c r="JJ7" s="139"/>
      <c r="JK7" s="139"/>
      <c r="JL7" s="140"/>
      <c r="JM7" s="141"/>
      <c r="JN7" s="134"/>
      <c r="JO7" s="142"/>
      <c r="JP7" s="142"/>
      <c r="JQ7" s="142"/>
      <c r="JR7" s="142"/>
      <c r="JS7" s="142"/>
      <c r="JT7" s="142"/>
      <c r="JU7" s="89"/>
      <c r="JV7" s="89"/>
      <c r="JW7" s="94"/>
      <c r="JX7" s="89"/>
      <c r="JY7" s="133" t="s">
        <v>1391</v>
      </c>
      <c r="JZ7" s="134"/>
      <c r="KA7" s="89">
        <v>4</v>
      </c>
      <c r="KB7" s="138" t="str">
        <f>IF($AU$7&lt;&gt;0,IF($O$5="Illusionniste",Sorts!BA122,Sorts!AU78),"")</f>
        <v/>
      </c>
      <c r="KC7" s="139"/>
      <c r="KD7" s="139"/>
      <c r="KE7" s="139"/>
      <c r="KF7" s="139"/>
      <c r="KG7" s="139"/>
      <c r="KH7" s="139"/>
      <c r="KI7" s="139"/>
      <c r="KJ7" s="139"/>
      <c r="KK7" s="139"/>
      <c r="KL7" s="139"/>
      <c r="KM7" s="139"/>
      <c r="KN7" s="140"/>
      <c r="KO7" s="136">
        <v>0</v>
      </c>
      <c r="KP7" s="137"/>
      <c r="KQ7" s="138" t="str">
        <f>IF($AU$7&lt;&gt;0,IF($O$5="Illusionniste",Sorts!BA122,Sorts!AV78),"")</f>
        <v/>
      </c>
      <c r="KR7" s="134"/>
      <c r="KS7" s="142" t="str">
        <f>IF($AU$7&lt;&gt;0,IF($O$5="Illusionniste",Sorts!BA122,Sorts!AW78),"")</f>
        <v/>
      </c>
      <c r="KT7" s="142"/>
      <c r="KU7" s="142"/>
      <c r="KV7" s="89" t="str">
        <f>IF($AU$7&lt;&gt;0,IF($O$5="Illusionniste",Sorts!BA122,Sorts!AX78),"")</f>
        <v/>
      </c>
      <c r="KW7" s="89" t="str">
        <f>IF($AU$7&lt;&gt;0,IF($O$5="Illusionniste",Sorts!BA122,Sorts!AY78),"")</f>
        <v/>
      </c>
      <c r="KX7" s="94" t="str">
        <f>IF($AU$7&lt;&gt;0,IF($O$5="Illusionniste",Sorts!BA122,Sorts!AZ78),"")</f>
        <v/>
      </c>
    </row>
    <row r="8" spans="2:310" ht="16.899999999999999" customHeight="1" thickTop="1" thickBot="1" x14ac:dyDescent="0.4">
      <c r="C8" s="7" t="s">
        <v>13</v>
      </c>
      <c r="H8" s="325" t="s">
        <v>383</v>
      </c>
      <c r="I8" s="325"/>
      <c r="J8" s="325"/>
      <c r="K8" s="325"/>
      <c r="L8" s="325"/>
      <c r="M8" s="7" t="s">
        <v>14</v>
      </c>
      <c r="R8" s="326" t="s">
        <v>394</v>
      </c>
      <c r="S8" s="326"/>
      <c r="T8" s="326"/>
      <c r="U8" s="326"/>
      <c r="V8" s="326"/>
      <c r="W8" s="326"/>
      <c r="X8" s="7" t="s">
        <v>15</v>
      </c>
      <c r="AD8" s="326" t="s">
        <v>400</v>
      </c>
      <c r="AE8" s="326"/>
      <c r="AF8" s="326"/>
      <c r="AG8" s="326"/>
      <c r="AH8" s="326"/>
      <c r="AQ8" s="327" t="s">
        <v>405</v>
      </c>
      <c r="AR8" s="328"/>
      <c r="AS8" s="328"/>
      <c r="AT8" s="328"/>
      <c r="AU8" s="328"/>
      <c r="AV8" s="328"/>
      <c r="AW8" s="328"/>
      <c r="AX8" s="328"/>
      <c r="AY8" s="328"/>
      <c r="AZ8" s="328"/>
      <c r="BA8" s="328"/>
      <c r="BB8" s="328"/>
      <c r="BC8" s="328"/>
      <c r="BD8" s="328"/>
      <c r="BE8" s="328"/>
      <c r="BF8" s="328"/>
      <c r="BG8" s="328"/>
      <c r="BH8" s="328"/>
      <c r="BI8" s="328"/>
      <c r="BJ8" s="328"/>
      <c r="BK8" s="328"/>
      <c r="BL8" s="328"/>
      <c r="BM8" s="328"/>
      <c r="BN8" s="328"/>
      <c r="BO8" s="328"/>
      <c r="BP8" s="328"/>
      <c r="BQ8" s="328"/>
      <c r="BR8" s="328"/>
      <c r="BS8" s="328"/>
      <c r="BT8" s="328"/>
      <c r="BU8" s="328"/>
      <c r="BV8" s="328"/>
      <c r="BW8" s="328"/>
      <c r="BX8" s="328"/>
      <c r="BY8" s="328"/>
      <c r="BZ8" s="328"/>
      <c r="CA8" s="328"/>
      <c r="CB8" s="328"/>
      <c r="CC8" s="328"/>
      <c r="CD8" s="328"/>
      <c r="CE8" s="328"/>
      <c r="CF8" s="328"/>
      <c r="CG8" s="328"/>
      <c r="CH8" s="328"/>
      <c r="CI8" s="328"/>
      <c r="CJ8" s="328"/>
      <c r="CK8" s="328"/>
      <c r="CL8" s="328"/>
      <c r="CM8" s="328"/>
      <c r="CN8" s="328"/>
      <c r="CO8" s="328"/>
      <c r="CP8" s="329"/>
      <c r="CQ8" s="107"/>
      <c r="CS8" s="87">
        <v>5</v>
      </c>
      <c r="CT8" s="139" t="str">
        <f>IF($AU$5&lt;&gt;0,IF(OR($O$5="CLERC",$O$5="PALADIN"),Sorts!K8,Sorts!K32),"")</f>
        <v>Croc-en-Jambe</v>
      </c>
      <c r="CU8" s="139"/>
      <c r="CV8" s="139"/>
      <c r="CW8" s="139"/>
      <c r="CX8" s="139"/>
      <c r="CY8" s="139"/>
      <c r="CZ8" s="139"/>
      <c r="DA8" s="139"/>
      <c r="DB8" s="139"/>
      <c r="DC8" s="139"/>
      <c r="DD8" s="139"/>
      <c r="DE8" s="139"/>
      <c r="DF8" s="140"/>
      <c r="DG8" s="141">
        <v>0</v>
      </c>
      <c r="DH8" s="134"/>
      <c r="DI8" s="142" t="str">
        <f>IF($AU$5&lt;&gt;0,IF(OR($O$5="CLERC",$O$5="PALADIN"),Sorts!L8,Sorts!L32),"")</f>
        <v>T</v>
      </c>
      <c r="DJ8" s="142"/>
      <c r="DK8" s="142"/>
      <c r="DL8" s="142" t="str">
        <f>IF($AU$5&lt;&gt;0,IF(OR($O$5="CLERC",$O$5="PALADIN"),Sorts!M8,Sorts!M32),"")</f>
        <v>1t/n</v>
      </c>
      <c r="DM8" s="142"/>
      <c r="DN8" s="142"/>
      <c r="DO8" s="89" t="str">
        <f>IF($AU$5&lt;&gt;0,IF(OR($O$5="CLERC",$O$5="PALADIN"),Sorts!N8,Sorts!N32),"")</f>
        <v>X</v>
      </c>
      <c r="DP8" s="89" t="str">
        <f>IF($AU$5&lt;&gt;0,IF(OR($O$5="CLERC",$O$5="PALADIN"),Sorts!O8,Sorts!O32),"")</f>
        <v>X</v>
      </c>
      <c r="DQ8" s="94" t="str">
        <f>IF($AU$5&lt;&gt;0,IF(OR($O$5="CLERC",$O$5="PALADIN"),Sorts!P8,Sorts!P32),"")</f>
        <v>X</v>
      </c>
      <c r="DR8" s="89"/>
      <c r="DS8" s="133" t="s">
        <v>1391</v>
      </c>
      <c r="DT8" s="134"/>
      <c r="DU8" s="89">
        <v>5</v>
      </c>
      <c r="DV8" s="135" t="str">
        <f>IF($AU$7&lt;&gt;0,IF($O$5="Illusionniste",Sorts!Q123,Sorts!K79),"")</f>
        <v/>
      </c>
      <c r="DW8" s="136"/>
      <c r="DX8" s="136"/>
      <c r="DY8" s="136"/>
      <c r="DZ8" s="136"/>
      <c r="EA8" s="136"/>
      <c r="EB8" s="136"/>
      <c r="EC8" s="136"/>
      <c r="ED8" s="136"/>
      <c r="EE8" s="136"/>
      <c r="EF8" s="136"/>
      <c r="EG8" s="136"/>
      <c r="EH8" s="136"/>
      <c r="EI8" s="136">
        <v>0</v>
      </c>
      <c r="EJ8" s="137"/>
      <c r="EK8" s="138" t="str">
        <f>IF($AU$7&lt;&gt;0,IF($O$5="Illusionniste",Sorts!R123,Sorts!L79),"")</f>
        <v/>
      </c>
      <c r="EL8" s="134"/>
      <c r="EM8" s="142" t="str">
        <f>IF($AU$7&lt;&gt;0,IF($O$5="Illusionniste",Sorts!S123,Sorts!M79),"")</f>
        <v/>
      </c>
      <c r="EN8" s="142"/>
      <c r="EO8" s="142"/>
      <c r="EP8" s="89" t="str">
        <f>IF($AU$7&lt;&gt;0,IF($O$5="Illusionniste",Sorts!T123,Sorts!N79),"")</f>
        <v/>
      </c>
      <c r="EQ8" s="89" t="str">
        <f>IF($AU$7&lt;&gt;0,IF($O$5="Illusionniste",Sorts!U123,Sorts!O79),"")</f>
        <v/>
      </c>
      <c r="ER8" s="94" t="str">
        <f>IF($AU$7&lt;&gt;0,IF($O$5="Illusionniste",Sorts!V123,Sorts!P79),"")</f>
        <v/>
      </c>
      <c r="ES8" s="107"/>
      <c r="EU8" s="87">
        <v>5</v>
      </c>
      <c r="EV8" s="139" t="str">
        <f>IF($AU$5&lt;&gt;0,IF(OR($O$5="CLERC",$O$5="PALADIN"),Sorts!W8,Sorts!W32),"")</f>
        <v>Invocation Animale I</v>
      </c>
      <c r="EW8" s="139"/>
      <c r="EX8" s="139"/>
      <c r="EY8" s="139"/>
      <c r="EZ8" s="139"/>
      <c r="FA8" s="139"/>
      <c r="FB8" s="139"/>
      <c r="FC8" s="139"/>
      <c r="FD8" s="139"/>
      <c r="FE8" s="139"/>
      <c r="FF8" s="139"/>
      <c r="FG8" s="139"/>
      <c r="FH8" s="140"/>
      <c r="FI8" s="141">
        <v>0</v>
      </c>
      <c r="FJ8" s="134"/>
      <c r="FK8" s="142" t="str">
        <f>IF($AU$5&lt;&gt;0,IF(OR($O$5="CLERC",$O$5="PALADIN"),Sorts!X8,Sorts!X32),"")</f>
        <v>4''/n</v>
      </c>
      <c r="FL8" s="142"/>
      <c r="FM8" s="142"/>
      <c r="FN8" s="138" t="str">
        <f>IF($AU$5&lt;&gt;0,IF(OR($O$5="CLERC",$O$5="PALADIN"),Sorts!Y8,Sorts!Y32),"")</f>
        <v>S</v>
      </c>
      <c r="FO8" s="139"/>
      <c r="FP8" s="134"/>
      <c r="FQ8" s="89" t="str">
        <f>IF($AU$5&lt;&gt;0,IF(OR($O$5="CLERC",$O$5="PALADIN"),Sorts!Z8,Sorts!Z32),"")</f>
        <v>X</v>
      </c>
      <c r="FR8" s="89" t="str">
        <f>IF($AU$5&lt;&gt;0,IF(OR($O$5="CLERC",$O$5="PALADIN"),Sorts!AA8,Sorts!AA32),"")</f>
        <v>X</v>
      </c>
      <c r="FS8" s="94" t="str">
        <f>IF($AU$5&lt;&gt;0,IF(OR($O$5="CLERC",$O$5="PALADIN"),Sorts!AB8,Sorts!AB32),"")</f>
        <v>X</v>
      </c>
      <c r="FT8" s="89"/>
      <c r="FU8" s="133" t="s">
        <v>1391</v>
      </c>
      <c r="FV8" s="134"/>
      <c r="FW8" s="89">
        <v>5</v>
      </c>
      <c r="FX8" s="135" t="str">
        <f>IF($AU$7&lt;&gt;0,IF($O$5="Illusionniste",Sorts!AC123,Sorts!W79),"")</f>
        <v/>
      </c>
      <c r="FY8" s="136"/>
      <c r="FZ8" s="136"/>
      <c r="GA8" s="136"/>
      <c r="GB8" s="136"/>
      <c r="GC8" s="136"/>
      <c r="GD8" s="136"/>
      <c r="GE8" s="136"/>
      <c r="GF8" s="136"/>
      <c r="GG8" s="136"/>
      <c r="GH8" s="136"/>
      <c r="GI8" s="136"/>
      <c r="GJ8" s="136"/>
      <c r="GK8" s="136">
        <v>0</v>
      </c>
      <c r="GL8" s="137"/>
      <c r="GM8" s="138" t="str">
        <f>IF($AU$7&lt;&gt;0,IF($O$5="Illusionniste",Sorts!AD123,Sorts!X79),"")</f>
        <v/>
      </c>
      <c r="GN8" s="134"/>
      <c r="GO8" s="142" t="str">
        <f>IF($AU$7&lt;&gt;0,IF($O$5="Illusionniste",Sorts!AE123,Sorts!Y79),"")</f>
        <v/>
      </c>
      <c r="GP8" s="142"/>
      <c r="GQ8" s="142"/>
      <c r="GR8" s="89" t="str">
        <f>IF($AU$7&lt;&gt;0,IF($O$5="Illusionniste",Sorts!AF123,Sorts!Z79),"")</f>
        <v/>
      </c>
      <c r="GS8" s="89" t="str">
        <f>IF($AU$7&lt;&gt;0,IF($O$5="Illusionniste",Sorts!AG123,Sorts!AA79),"")</f>
        <v/>
      </c>
      <c r="GT8" s="94" t="str">
        <f>IF($AU$7&lt;&gt;0,IF($O$5="Illusionniste",Sorts!AH123,Sorts!AB79),"")</f>
        <v/>
      </c>
      <c r="GU8" s="107"/>
      <c r="GW8" s="87">
        <v>5</v>
      </c>
      <c r="GX8" s="139" t="str">
        <f>IF($AU$5&lt;&gt;0,IF(OR($O$5="CLERC",$O$5="PALADIN"),Sorts!AI8,Sorts!AI32),"")</f>
        <v>Invocation Animale III</v>
      </c>
      <c r="GY8" s="139"/>
      <c r="GZ8" s="139"/>
      <c r="HA8" s="139"/>
      <c r="HB8" s="139"/>
      <c r="HC8" s="139"/>
      <c r="HD8" s="139"/>
      <c r="HE8" s="139"/>
      <c r="HF8" s="139"/>
      <c r="HG8" s="139"/>
      <c r="HH8" s="139"/>
      <c r="HI8" s="139"/>
      <c r="HJ8" s="140"/>
      <c r="HK8" s="141">
        <v>0</v>
      </c>
      <c r="HL8" s="134"/>
      <c r="HM8" s="142" t="str">
        <f>IF($AU$5&lt;&gt;0,IF(OR($O$5="CLERC",$O$5="PALADIN"),Sorts!AJ8,Sorts!AJ32),"")</f>
        <v>8''/n</v>
      </c>
      <c r="HN8" s="142"/>
      <c r="HO8" s="142"/>
      <c r="HP8" s="142" t="str">
        <f>IF($AU$5&lt;&gt;0,IF(OR($O$5="CLERC",$O$5="PALADIN"),Sorts!AK8,Sorts!AK32),"")</f>
        <v>S</v>
      </c>
      <c r="HQ8" s="142"/>
      <c r="HR8" s="142"/>
      <c r="HS8" s="89" t="str">
        <f>IF($AU$5&lt;&gt;0,IF(OR($O$5="CLERC",$O$5="PALADIN"),Sorts!AL8,Sorts!AL32),"")</f>
        <v>X</v>
      </c>
      <c r="HT8" s="89" t="str">
        <f>IF($AU$5&lt;&gt;0,IF(OR($O$5="CLERC",$O$5="PALADIN"),Sorts!AM8,Sorts!AM32),"")</f>
        <v>X</v>
      </c>
      <c r="HU8" s="94" t="str">
        <f>IF($AU$5&lt;&gt;0,IF(OR($O$5="CLERC",$O$5="PALADIN"),Sorts!AN8,Sorts!AN32),"")</f>
        <v>X</v>
      </c>
      <c r="HV8" s="89"/>
      <c r="HW8" s="133" t="s">
        <v>1391</v>
      </c>
      <c r="HX8" s="134"/>
      <c r="HY8" s="89">
        <v>5</v>
      </c>
      <c r="HZ8" s="135" t="str">
        <f>IF($AU$7&lt;&gt;0,IF($O$5="Illusionniste",Sorts!AO123,Sorts!AI79),"")</f>
        <v/>
      </c>
      <c r="IA8" s="136"/>
      <c r="IB8" s="136"/>
      <c r="IC8" s="136"/>
      <c r="ID8" s="136"/>
      <c r="IE8" s="136"/>
      <c r="IF8" s="136"/>
      <c r="IG8" s="136"/>
      <c r="IH8" s="136"/>
      <c r="II8" s="136"/>
      <c r="IJ8" s="136"/>
      <c r="IK8" s="136"/>
      <c r="IL8" s="136"/>
      <c r="IM8" s="136">
        <v>0</v>
      </c>
      <c r="IN8" s="137"/>
      <c r="IO8" s="138" t="str">
        <f>IF($AU$7&lt;&gt;0,IF($O$5="Illusionniste",Sorts!AP123,Sorts!AJ79),"")</f>
        <v/>
      </c>
      <c r="IP8" s="134"/>
      <c r="IQ8" s="142" t="str">
        <f>IF($AU$7&lt;&gt;0,IF($O$5="Illusionniste",Sorts!AQ123,Sorts!AK79),"")</f>
        <v/>
      </c>
      <c r="IR8" s="142"/>
      <c r="IS8" s="142"/>
      <c r="IT8" s="89" t="str">
        <f>IF($AU$7&lt;&gt;0,IF($O$5="Illusionniste",Sorts!AR123,Sorts!AL79),"")</f>
        <v/>
      </c>
      <c r="IU8" s="89" t="str">
        <f>IF($AU$7&lt;&gt;0,IF($O$5="Illusionniste",Sorts!AS123,Sorts!AM79),"")</f>
        <v/>
      </c>
      <c r="IV8" s="94" t="str">
        <f>IF($AU$7&lt;&gt;0,IF($O$5="Illusionniste",Sorts!AT123,Sorts!AN79),"")</f>
        <v/>
      </c>
      <c r="IW8" s="107"/>
      <c r="IY8" s="87"/>
      <c r="IZ8" s="139"/>
      <c r="JA8" s="139"/>
      <c r="JB8" s="139"/>
      <c r="JC8" s="139"/>
      <c r="JD8" s="139"/>
      <c r="JE8" s="139"/>
      <c r="JF8" s="139"/>
      <c r="JG8" s="139"/>
      <c r="JH8" s="139"/>
      <c r="JI8" s="139"/>
      <c r="JJ8" s="139"/>
      <c r="JK8" s="139"/>
      <c r="JL8" s="140"/>
      <c r="JM8" s="141"/>
      <c r="JN8" s="134"/>
      <c r="JO8" s="142"/>
      <c r="JP8" s="142"/>
      <c r="JQ8" s="142"/>
      <c r="JR8" s="142"/>
      <c r="JS8" s="142"/>
      <c r="JT8" s="142"/>
      <c r="JU8" s="89"/>
      <c r="JV8" s="89"/>
      <c r="JW8" s="94"/>
      <c r="JX8" s="89"/>
      <c r="JY8" s="133" t="s">
        <v>1391</v>
      </c>
      <c r="JZ8" s="134"/>
      <c r="KA8" s="89">
        <v>5</v>
      </c>
      <c r="KB8" s="138" t="str">
        <f>IF($AU$7&lt;&gt;0,IF($O$5="Illusionniste",Sorts!BA123,Sorts!AU79),"")</f>
        <v/>
      </c>
      <c r="KC8" s="139"/>
      <c r="KD8" s="139"/>
      <c r="KE8" s="139"/>
      <c r="KF8" s="139"/>
      <c r="KG8" s="139"/>
      <c r="KH8" s="139"/>
      <c r="KI8" s="139"/>
      <c r="KJ8" s="139"/>
      <c r="KK8" s="139"/>
      <c r="KL8" s="139"/>
      <c r="KM8" s="139"/>
      <c r="KN8" s="140"/>
      <c r="KO8" s="136">
        <v>0</v>
      </c>
      <c r="KP8" s="137"/>
      <c r="KQ8" s="138" t="str">
        <f>IF($AU$7&lt;&gt;0,IF($O$5="Illusionniste",Sorts!BA123,Sorts!AV79),"")</f>
        <v/>
      </c>
      <c r="KR8" s="134"/>
      <c r="KS8" s="142" t="str">
        <f>IF($AU$7&lt;&gt;0,IF($O$5="Illusionniste",Sorts!BA123,Sorts!AW79),"")</f>
        <v/>
      </c>
      <c r="KT8" s="142"/>
      <c r="KU8" s="142"/>
      <c r="KV8" s="89" t="str">
        <f>IF($AU$7&lt;&gt;0,IF($O$5="Illusionniste",Sorts!BA123,Sorts!AX79),"")</f>
        <v/>
      </c>
      <c r="KW8" s="89" t="str">
        <f>IF($AU$7&lt;&gt;0,IF($O$5="Illusionniste",Sorts!BA123,Sorts!AY79),"")</f>
        <v/>
      </c>
      <c r="KX8" s="94" t="str">
        <f>IF($AU$7&lt;&gt;0,IF($O$5="Illusionniste",Sorts!BA123,Sorts!AZ79),"")</f>
        <v/>
      </c>
    </row>
    <row r="9" spans="2:310" ht="16.149999999999999" customHeight="1" x14ac:dyDescent="0.3">
      <c r="C9" s="7" t="s">
        <v>12</v>
      </c>
      <c r="H9" s="330"/>
      <c r="I9" s="330"/>
      <c r="J9" s="330"/>
      <c r="K9" s="330"/>
      <c r="L9" s="330"/>
      <c r="M9" s="330"/>
      <c r="N9" s="330"/>
      <c r="O9" s="330"/>
      <c r="P9" s="330"/>
      <c r="Q9" s="330"/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  <c r="AM9" s="330"/>
      <c r="AQ9" s="88" t="s">
        <v>1384</v>
      </c>
      <c r="AR9" s="331" t="s">
        <v>1385</v>
      </c>
      <c r="AS9" s="331"/>
      <c r="AT9" s="331"/>
      <c r="AU9" s="331"/>
      <c r="AV9" s="331"/>
      <c r="AW9" s="331"/>
      <c r="AX9" s="331"/>
      <c r="AY9" s="331"/>
      <c r="AZ9" s="331"/>
      <c r="BA9" s="331"/>
      <c r="BB9" s="331"/>
      <c r="BC9" s="331"/>
      <c r="BD9" s="331"/>
      <c r="BE9" s="90">
        <f>SUM(BE10:BE49)</f>
        <v>0</v>
      </c>
      <c r="BF9" s="91" t="s">
        <v>562</v>
      </c>
      <c r="BG9" s="310" t="s">
        <v>1386</v>
      </c>
      <c r="BH9" s="310"/>
      <c r="BI9" s="310"/>
      <c r="BJ9" s="310" t="s">
        <v>1387</v>
      </c>
      <c r="BK9" s="310"/>
      <c r="BL9" s="310"/>
      <c r="BM9" s="92" t="s">
        <v>1388</v>
      </c>
      <c r="BN9" s="92" t="s">
        <v>577</v>
      </c>
      <c r="BO9" s="93" t="s">
        <v>562</v>
      </c>
      <c r="BP9" s="92"/>
      <c r="BQ9" s="96">
        <f>COUNTIF(BQ10:BR49,"C")</f>
        <v>0</v>
      </c>
      <c r="BR9" s="92" t="s">
        <v>1383</v>
      </c>
      <c r="BS9" s="97" t="s">
        <v>1384</v>
      </c>
      <c r="BT9" s="322" t="s">
        <v>1389</v>
      </c>
      <c r="BU9" s="323"/>
      <c r="BV9" s="323"/>
      <c r="BW9" s="323"/>
      <c r="BX9" s="323"/>
      <c r="BY9" s="323"/>
      <c r="BZ9" s="323"/>
      <c r="CA9" s="323"/>
      <c r="CB9" s="323"/>
      <c r="CC9" s="323"/>
      <c r="CD9" s="323"/>
      <c r="CE9" s="323"/>
      <c r="CF9" s="323"/>
      <c r="CG9" s="90">
        <f>SUM(CG10:CG49)</f>
        <v>0</v>
      </c>
      <c r="CH9" s="91" t="s">
        <v>562</v>
      </c>
      <c r="CI9" s="310" t="s">
        <v>1386</v>
      </c>
      <c r="CJ9" s="310"/>
      <c r="CK9" s="92"/>
      <c r="CL9" s="92" t="s">
        <v>1387</v>
      </c>
      <c r="CM9" s="92"/>
      <c r="CN9" s="92" t="s">
        <v>1388</v>
      </c>
      <c r="CO9" s="92" t="s">
        <v>577</v>
      </c>
      <c r="CP9" s="93" t="s">
        <v>562</v>
      </c>
      <c r="CQ9" s="61"/>
      <c r="CS9" s="87">
        <v>6</v>
      </c>
      <c r="CT9" s="139" t="str">
        <f>IF($AU$5&lt;&gt;0,IF(OR($O$5="CLERC",$O$5="PALADIN"),Sorts!K9,Sorts!K33),"")</f>
        <v>Distorsion du Bois</v>
      </c>
      <c r="CU9" s="139"/>
      <c r="CV9" s="139"/>
      <c r="CW9" s="139"/>
      <c r="CX9" s="139"/>
      <c r="CY9" s="139"/>
      <c r="CZ9" s="139"/>
      <c r="DA9" s="139"/>
      <c r="DB9" s="139"/>
      <c r="DC9" s="139"/>
      <c r="DD9" s="139"/>
      <c r="DE9" s="139"/>
      <c r="DF9" s="140"/>
      <c r="DG9" s="141">
        <v>0</v>
      </c>
      <c r="DH9" s="134"/>
      <c r="DI9" s="142" t="str">
        <f>IF($AU$5&lt;&gt;0,IF(OR($O$5="CLERC",$O$5="PALADIN"),Sorts!L9,Sorts!L33),"")</f>
        <v>1''/n</v>
      </c>
      <c r="DJ9" s="142"/>
      <c r="DK9" s="142"/>
      <c r="DL9" s="142" t="str">
        <f>IF($AU$5&lt;&gt;0,IF(OR($O$5="CLERC",$O$5="PALADIN"),Sorts!M9,Sorts!M33),"")</f>
        <v>P</v>
      </c>
      <c r="DM9" s="142"/>
      <c r="DN9" s="142"/>
      <c r="DO9" s="89" t="str">
        <f>IF($AU$5&lt;&gt;0,IF(OR($O$5="CLERC",$O$5="PALADIN"),Sorts!N9,Sorts!N33),"")</f>
        <v>X</v>
      </c>
      <c r="DP9" s="89" t="str">
        <f>IF($AU$5&lt;&gt;0,IF(OR($O$5="CLERC",$O$5="PALADIN"),Sorts!O9,Sorts!O33),"")</f>
        <v>X</v>
      </c>
      <c r="DQ9" s="94" t="str">
        <f>IF($AU$5&lt;&gt;0,IF(OR($O$5="CLERC",$O$5="PALADIN"),Sorts!P9,Sorts!P33),"")</f>
        <v>X</v>
      </c>
      <c r="DR9" s="89"/>
      <c r="DS9" s="133" t="s">
        <v>1391</v>
      </c>
      <c r="DT9" s="134"/>
      <c r="DU9" s="89">
        <v>6</v>
      </c>
      <c r="DV9" s="135" t="str">
        <f>IF($AU$7&lt;&gt;0,IF($O$5="Illusionniste",Sorts!Q124,Sorts!K80),"")</f>
        <v/>
      </c>
      <c r="DW9" s="136"/>
      <c r="DX9" s="136"/>
      <c r="DY9" s="136"/>
      <c r="DZ9" s="136"/>
      <c r="EA9" s="136"/>
      <c r="EB9" s="136"/>
      <c r="EC9" s="136"/>
      <c r="ED9" s="136"/>
      <c r="EE9" s="136"/>
      <c r="EF9" s="136"/>
      <c r="EG9" s="136"/>
      <c r="EH9" s="136"/>
      <c r="EI9" s="136">
        <v>0</v>
      </c>
      <c r="EJ9" s="137"/>
      <c r="EK9" s="138" t="str">
        <f>IF($AU$7&lt;&gt;0,IF($O$5="Illusionniste",Sorts!R124,Sorts!L80),"")</f>
        <v/>
      </c>
      <c r="EL9" s="134"/>
      <c r="EM9" s="142" t="str">
        <f>IF($AU$7&lt;&gt;0,IF($O$5="Illusionniste",Sorts!S124,Sorts!M80),"")</f>
        <v/>
      </c>
      <c r="EN9" s="142"/>
      <c r="EO9" s="142"/>
      <c r="EP9" s="89" t="str">
        <f>IF($AU$7&lt;&gt;0,IF($O$5="Illusionniste",Sorts!T124,Sorts!N80),"")</f>
        <v/>
      </c>
      <c r="EQ9" s="89" t="str">
        <f>IF($AU$7&lt;&gt;0,IF($O$5="Illusionniste",Sorts!U124,Sorts!O80),"")</f>
        <v/>
      </c>
      <c r="ER9" s="94" t="str">
        <f>IF($AU$7&lt;&gt;0,IF($O$5="Illusionniste",Sorts!V124,Sorts!P80),"")</f>
        <v/>
      </c>
      <c r="ES9" s="61"/>
      <c r="EU9" s="87">
        <v>6</v>
      </c>
      <c r="EV9" s="139" t="str">
        <f>IF($AU$5&lt;&gt;0,IF(OR($O$5="CLERC",$O$5="PALADIN"),Sorts!W9,Sorts!W33),"")</f>
        <v>Invocation des Créatures Sylvestres</v>
      </c>
      <c r="EW9" s="139"/>
      <c r="EX9" s="139"/>
      <c r="EY9" s="139"/>
      <c r="EZ9" s="139"/>
      <c r="FA9" s="139"/>
      <c r="FB9" s="139"/>
      <c r="FC9" s="139"/>
      <c r="FD9" s="139"/>
      <c r="FE9" s="139"/>
      <c r="FF9" s="139"/>
      <c r="FG9" s="139"/>
      <c r="FH9" s="140"/>
      <c r="FI9" s="141">
        <v>0</v>
      </c>
      <c r="FJ9" s="134"/>
      <c r="FK9" s="142" t="str">
        <f>IF($AU$5&lt;&gt;0,IF(OR($O$5="CLERC",$O$5="PALADIN"),Sorts!X9,Sorts!X33),"")</f>
        <v>12''+1/n</v>
      </c>
      <c r="FL9" s="142"/>
      <c r="FM9" s="142"/>
      <c r="FN9" s="138" t="str">
        <f>IF($AU$5&lt;&gt;0,IF(OR($O$5="CLERC",$O$5="PALADIN"),Sorts!Y9,Sorts!Y33),"")</f>
        <v>S</v>
      </c>
      <c r="FO9" s="139"/>
      <c r="FP9" s="134"/>
      <c r="FQ9" s="89" t="str">
        <f>IF($AU$5&lt;&gt;0,IF(OR($O$5="CLERC",$O$5="PALADIN"),Sorts!Z9,Sorts!Z33),"")</f>
        <v>X</v>
      </c>
      <c r="FR9" s="89" t="str">
        <f>IF($AU$5&lt;&gt;0,IF(OR($O$5="CLERC",$O$5="PALADIN"),Sorts!AA9,Sorts!AA33),"")</f>
        <v>X</v>
      </c>
      <c r="FS9" s="94" t="str">
        <f>IF($AU$5&lt;&gt;0,IF(OR($O$5="CLERC",$O$5="PALADIN"),Sorts!AB9,Sorts!AB33),"")</f>
        <v>X</v>
      </c>
      <c r="FT9" s="89"/>
      <c r="FU9" s="133" t="s">
        <v>1391</v>
      </c>
      <c r="FV9" s="134"/>
      <c r="FW9" s="89">
        <v>6</v>
      </c>
      <c r="FX9" s="135" t="str">
        <f>IF($AU$7&lt;&gt;0,IF($O$5="Illusionniste",Sorts!AC124,Sorts!W80),"")</f>
        <v/>
      </c>
      <c r="FY9" s="136"/>
      <c r="FZ9" s="136"/>
      <c r="GA9" s="136"/>
      <c r="GB9" s="136"/>
      <c r="GC9" s="136"/>
      <c r="GD9" s="136"/>
      <c r="GE9" s="136"/>
      <c r="GF9" s="136"/>
      <c r="GG9" s="136"/>
      <c r="GH9" s="136"/>
      <c r="GI9" s="136"/>
      <c r="GJ9" s="136"/>
      <c r="GK9" s="136">
        <v>0</v>
      </c>
      <c r="GL9" s="137"/>
      <c r="GM9" s="138" t="str">
        <f>IF($AU$7&lt;&gt;0,IF($O$5="Illusionniste",Sorts!AD124,Sorts!X80),"")</f>
        <v/>
      </c>
      <c r="GN9" s="134"/>
      <c r="GO9" s="142" t="str">
        <f>IF($AU$7&lt;&gt;0,IF($O$5="Illusionniste",Sorts!AE124,Sorts!Y80),"")</f>
        <v/>
      </c>
      <c r="GP9" s="142"/>
      <c r="GQ9" s="142"/>
      <c r="GR9" s="89" t="str">
        <f>IF($AU$7&lt;&gt;0,IF($O$5="Illusionniste",Sorts!AF124,Sorts!Z80),"")</f>
        <v/>
      </c>
      <c r="GS9" s="89" t="str">
        <f>IF($AU$7&lt;&gt;0,IF($O$5="Illusionniste",Sorts!AG124,Sorts!AA80),"")</f>
        <v/>
      </c>
      <c r="GT9" s="94" t="str">
        <f>IF($AU$7&lt;&gt;0,IF($O$5="Illusionniste",Sorts!AH124,Sorts!AB80),"")</f>
        <v/>
      </c>
      <c r="GU9" s="61"/>
      <c r="GW9" s="87">
        <v>6</v>
      </c>
      <c r="GX9" s="139" t="str">
        <f>IF($AU$5&lt;&gt;0,IF(OR($O$5="CLERC",$O$5="PALADIN"),Sorts!AI9,Sorts!AI33),"")</f>
        <v>Invocation d’un Élémental du Feu</v>
      </c>
      <c r="GY9" s="139"/>
      <c r="GZ9" s="139"/>
      <c r="HA9" s="139"/>
      <c r="HB9" s="139"/>
      <c r="HC9" s="139"/>
      <c r="HD9" s="139"/>
      <c r="HE9" s="139"/>
      <c r="HF9" s="139"/>
      <c r="HG9" s="139"/>
      <c r="HH9" s="139"/>
      <c r="HI9" s="139"/>
      <c r="HJ9" s="140"/>
      <c r="HK9" s="141">
        <v>0</v>
      </c>
      <c r="HL9" s="134"/>
      <c r="HM9" s="142" t="str">
        <f>IF($AU$5&lt;&gt;0,IF(OR($O$5="CLERC",$O$5="PALADIN"),Sorts!AJ9,Sorts!AJ33),"")</f>
        <v>8''</v>
      </c>
      <c r="HN9" s="142"/>
      <c r="HO9" s="142"/>
      <c r="HP9" s="142" t="str">
        <f>IF($AU$5&lt;&gt;0,IF(OR($O$5="CLERC",$O$5="PALADIN"),Sorts!AK9,Sorts!AK33),"")</f>
        <v>1t/n</v>
      </c>
      <c r="HQ9" s="142"/>
      <c r="HR9" s="142"/>
      <c r="HS9" s="89" t="str">
        <f>IF($AU$5&lt;&gt;0,IF(OR($O$5="CLERC",$O$5="PALADIN"),Sorts!AL9,Sorts!AL33),"")</f>
        <v>X</v>
      </c>
      <c r="HT9" s="89" t="str">
        <f>IF($AU$5&lt;&gt;0,IF(OR($O$5="CLERC",$O$5="PALADIN"),Sorts!AM9,Sorts!AM33),"")</f>
        <v>X</v>
      </c>
      <c r="HU9" s="94" t="str">
        <f>IF($AU$5&lt;&gt;0,IF(OR($O$5="CLERC",$O$5="PALADIN"),Sorts!AN9,Sorts!AN33),"")</f>
        <v>X</v>
      </c>
      <c r="HV9" s="89"/>
      <c r="HW9" s="133" t="s">
        <v>1391</v>
      </c>
      <c r="HX9" s="134"/>
      <c r="HY9" s="89">
        <v>6</v>
      </c>
      <c r="HZ9" s="135" t="str">
        <f>IF($AU$7&lt;&gt;0,IF($O$5="Illusionniste",Sorts!AO124,Sorts!AI80),"")</f>
        <v/>
      </c>
      <c r="IA9" s="136"/>
      <c r="IB9" s="136"/>
      <c r="IC9" s="136"/>
      <c r="ID9" s="136"/>
      <c r="IE9" s="136"/>
      <c r="IF9" s="136"/>
      <c r="IG9" s="136"/>
      <c r="IH9" s="136"/>
      <c r="II9" s="136"/>
      <c r="IJ9" s="136"/>
      <c r="IK9" s="136"/>
      <c r="IL9" s="136"/>
      <c r="IM9" s="136">
        <v>0</v>
      </c>
      <c r="IN9" s="137"/>
      <c r="IO9" s="138" t="str">
        <f>IF($AU$7&lt;&gt;0,IF($O$5="Illusionniste",Sorts!AP124,Sorts!AJ80),"")</f>
        <v/>
      </c>
      <c r="IP9" s="134"/>
      <c r="IQ9" s="142" t="str">
        <f>IF($AU$7&lt;&gt;0,IF($O$5="Illusionniste",Sorts!AQ124,Sorts!AK80),"")</f>
        <v/>
      </c>
      <c r="IR9" s="142"/>
      <c r="IS9" s="142"/>
      <c r="IT9" s="89" t="str">
        <f>IF($AU$7&lt;&gt;0,IF($O$5="Illusionniste",Sorts!AR124,Sorts!AL80),"")</f>
        <v/>
      </c>
      <c r="IU9" s="89" t="str">
        <f>IF($AU$7&lt;&gt;0,IF($O$5="Illusionniste",Sorts!AS124,Sorts!AM80),"")</f>
        <v/>
      </c>
      <c r="IV9" s="94" t="str">
        <f>IF($AU$7&lt;&gt;0,IF($O$5="Illusionniste",Sorts!AT124,Sorts!AN80),"")</f>
        <v/>
      </c>
      <c r="IW9" s="61"/>
      <c r="IY9" s="87"/>
      <c r="IZ9" s="139"/>
      <c r="JA9" s="139"/>
      <c r="JB9" s="139"/>
      <c r="JC9" s="139"/>
      <c r="JD9" s="139"/>
      <c r="JE9" s="139"/>
      <c r="JF9" s="139"/>
      <c r="JG9" s="139"/>
      <c r="JH9" s="139"/>
      <c r="JI9" s="139"/>
      <c r="JJ9" s="139"/>
      <c r="JK9" s="139"/>
      <c r="JL9" s="140"/>
      <c r="JM9" s="141"/>
      <c r="JN9" s="134"/>
      <c r="JO9" s="142"/>
      <c r="JP9" s="142"/>
      <c r="JQ9" s="142"/>
      <c r="JR9" s="142"/>
      <c r="JS9" s="142"/>
      <c r="JT9" s="142"/>
      <c r="JU9" s="89"/>
      <c r="JV9" s="89"/>
      <c r="JW9" s="94"/>
      <c r="JX9" s="89"/>
      <c r="JY9" s="133" t="s">
        <v>1391</v>
      </c>
      <c r="JZ9" s="134"/>
      <c r="KA9" s="89">
        <v>6</v>
      </c>
      <c r="KB9" s="138" t="str">
        <f>IF($AU$7&lt;&gt;0,IF($O$5="Illusionniste",Sorts!BA124,Sorts!AU80),"")</f>
        <v/>
      </c>
      <c r="KC9" s="139"/>
      <c r="KD9" s="139"/>
      <c r="KE9" s="139"/>
      <c r="KF9" s="139"/>
      <c r="KG9" s="139"/>
      <c r="KH9" s="139"/>
      <c r="KI9" s="139"/>
      <c r="KJ9" s="139"/>
      <c r="KK9" s="139"/>
      <c r="KL9" s="139"/>
      <c r="KM9" s="139"/>
      <c r="KN9" s="140"/>
      <c r="KO9" s="136">
        <v>0</v>
      </c>
      <c r="KP9" s="137"/>
      <c r="KQ9" s="138" t="str">
        <f>IF($AU$7&lt;&gt;0,IF($O$5="Illusionniste",Sorts!BA124,Sorts!AV80),"")</f>
        <v/>
      </c>
      <c r="KR9" s="134"/>
      <c r="KS9" s="142" t="str">
        <f>IF($AU$7&lt;&gt;0,IF($O$5="Illusionniste",Sorts!BA124,Sorts!AW80),"")</f>
        <v/>
      </c>
      <c r="KT9" s="142"/>
      <c r="KU9" s="142"/>
      <c r="KV9" s="89" t="str">
        <f>IF($AU$7&lt;&gt;0,IF($O$5="Illusionniste",Sorts!BA124,Sorts!AX80),"")</f>
        <v/>
      </c>
      <c r="KW9" s="89" t="str">
        <f>IF($AU$7&lt;&gt;0,IF($O$5="Illusionniste",Sorts!BA124,Sorts!AY80),"")</f>
        <v/>
      </c>
      <c r="KX9" s="94" t="str">
        <f>IF($AU$7&lt;&gt;0,IF($O$5="Illusionniste",Sorts!BA124,Sorts!AZ80),"")</f>
        <v/>
      </c>
    </row>
    <row r="10" spans="2:310" ht="17.25" thickBot="1" x14ac:dyDescent="0.35">
      <c r="AQ10" s="87">
        <v>1</v>
      </c>
      <c r="AR10" s="139" t="str">
        <f>IF($AU$5&lt;&gt;0,IF($O$5="CLERC",Sorts!E4,Sorts!E28),"")</f>
        <v>Amitié Animale</v>
      </c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40"/>
      <c r="BE10" s="137">
        <v>0</v>
      </c>
      <c r="BF10" s="142"/>
      <c r="BG10" s="142" t="str">
        <f>IF($AU$5&lt;&gt;0,IF($O$5="CLERC",Sorts!F4,Sorts!F28),"")</f>
        <v>1''</v>
      </c>
      <c r="BH10" s="142"/>
      <c r="BI10" s="142"/>
      <c r="BJ10" s="142" t="str">
        <f>IF($AU$5&lt;&gt;0,IF($O$5="CLERC",Sorts!G4,Sorts!G28),"")</f>
        <v>P</v>
      </c>
      <c r="BK10" s="142"/>
      <c r="BL10" s="142"/>
      <c r="BM10" s="89" t="str">
        <f>IF($AU$5&lt;&gt;0,IF($O$5="CLERC",Sorts!H4,Sorts!H28),"")</f>
        <v>X</v>
      </c>
      <c r="BN10" s="89" t="str">
        <f>IF($AU$5&lt;&gt;0,IF($O$5="CLERC",Sorts!I4,Sorts!I28),"")</f>
        <v>X</v>
      </c>
      <c r="BO10" s="94" t="str">
        <f>IF($AU$5&lt;&gt;0,IF($O$5="CLERC",Sorts!J4,Sorts!J28),"")</f>
        <v>X</v>
      </c>
      <c r="BP10" s="89"/>
      <c r="BQ10" s="133" t="s">
        <v>1391</v>
      </c>
      <c r="BR10" s="134"/>
      <c r="BS10" s="89">
        <v>1</v>
      </c>
      <c r="BT10" s="135" t="str">
        <f>IF($AU$7&lt;&gt;0,IF($O$5="ILLUSIONNISTE",Sorts!K119,Sorts!E75),"")</f>
        <v/>
      </c>
      <c r="BU10" s="136"/>
      <c r="BV10" s="136"/>
      <c r="BW10" s="136"/>
      <c r="BX10" s="136"/>
      <c r="BY10" s="136"/>
      <c r="BZ10" s="136"/>
      <c r="CA10" s="136"/>
      <c r="CB10" s="136"/>
      <c r="CC10" s="136"/>
      <c r="CD10" s="136"/>
      <c r="CE10" s="136"/>
      <c r="CF10" s="136"/>
      <c r="CG10" s="136">
        <v>0</v>
      </c>
      <c r="CH10" s="137"/>
      <c r="CI10" s="138" t="str">
        <f>IF($AU$7&lt;&gt;0,IF($O$5="ILLUSIONNISTE",Sorts!L119,Sorts!F75),"")</f>
        <v/>
      </c>
      <c r="CJ10" s="134"/>
      <c r="CK10" s="142" t="str">
        <f>IF($AU$7&lt;&gt;0,IF($O$5="ILLUSIONNISTE",Sorts!M119,Sorts!G75),"")</f>
        <v/>
      </c>
      <c r="CL10" s="142"/>
      <c r="CM10" s="142"/>
      <c r="CN10" s="89" t="str">
        <f>IF($AU$7&lt;&gt;0,IF($O$5="ILLUSIONNISTE",Sorts!N119,Sorts!H75),"")</f>
        <v/>
      </c>
      <c r="CO10" s="89" t="str">
        <f>IF($AU$7&lt;&gt;0,IF($O$5="ILLUSIONNISTE",Sorts!O119,Sorts!I75),"")</f>
        <v/>
      </c>
      <c r="CP10" s="94" t="str">
        <f>IF($AU$7&lt;&gt;0,IF($O$5="ILLUSIONNISTE",Sorts!P119,Sorts!J75),"")</f>
        <v/>
      </c>
      <c r="CQ10" s="61"/>
      <c r="CS10" s="87">
        <v>7</v>
      </c>
      <c r="CT10" s="139" t="str">
        <f>IF($AU$5&lt;&gt;0,IF(OR($O$5="CLERC",$O$5="PALADIN"),Sorts!K10,Sorts!K34),"")</f>
        <v>Eau Divinatoire</v>
      </c>
      <c r="CU10" s="139"/>
      <c r="CV10" s="139"/>
      <c r="CW10" s="139"/>
      <c r="CX10" s="139"/>
      <c r="CY10" s="139"/>
      <c r="CZ10" s="139"/>
      <c r="DA10" s="139"/>
      <c r="DB10" s="139"/>
      <c r="DC10" s="139"/>
      <c r="DD10" s="139"/>
      <c r="DE10" s="139"/>
      <c r="DF10" s="140"/>
      <c r="DG10" s="141">
        <v>0</v>
      </c>
      <c r="DH10" s="134"/>
      <c r="DI10" s="142" t="str">
        <f>IF($AU$5&lt;&gt;0,IF(OR($O$5="CLERC",$O$5="PALADIN"),Sorts!L10,Sorts!L34),"")</f>
        <v>1''</v>
      </c>
      <c r="DJ10" s="142"/>
      <c r="DK10" s="142"/>
      <c r="DL10" s="142" t="str">
        <f>IF($AU$5&lt;&gt;0,IF(OR($O$5="CLERC",$O$5="PALADIN"),Sorts!M10,Sorts!M34),"")</f>
        <v>1r/n</v>
      </c>
      <c r="DM10" s="142"/>
      <c r="DN10" s="142"/>
      <c r="DO10" s="89" t="str">
        <f>IF($AU$5&lt;&gt;0,IF(OR($O$5="CLERC",$O$5="PALADIN"),Sorts!N10,Sorts!N34),"")</f>
        <v>X</v>
      </c>
      <c r="DP10" s="89" t="str">
        <f>IF($AU$5&lt;&gt;0,IF(OR($O$5="CLERC",$O$5="PALADIN"),Sorts!O10,Sorts!O34),"")</f>
        <v>X</v>
      </c>
      <c r="DQ10" s="94" t="str">
        <f>IF($AU$5&lt;&gt;0,IF(OR($O$5="CLERC",$O$5="PALADIN"),Sorts!P10,Sorts!P34),"")</f>
        <v>X</v>
      </c>
      <c r="DR10" s="89"/>
      <c r="DS10" s="133" t="s">
        <v>1391</v>
      </c>
      <c r="DT10" s="134"/>
      <c r="DU10" s="89">
        <v>7</v>
      </c>
      <c r="DV10" s="135" t="str">
        <f>IF($AU$7&lt;&gt;0,IF($O$5="Illusionniste",Sorts!Q125,Sorts!K81),"")</f>
        <v/>
      </c>
      <c r="DW10" s="136"/>
      <c r="DX10" s="136"/>
      <c r="DY10" s="136"/>
      <c r="DZ10" s="136"/>
      <c r="EA10" s="136"/>
      <c r="EB10" s="136"/>
      <c r="EC10" s="136"/>
      <c r="ED10" s="136"/>
      <c r="EE10" s="136"/>
      <c r="EF10" s="136"/>
      <c r="EG10" s="136"/>
      <c r="EH10" s="136"/>
      <c r="EI10" s="136">
        <v>0</v>
      </c>
      <c r="EJ10" s="137"/>
      <c r="EK10" s="138" t="str">
        <f>IF($AU$7&lt;&gt;0,IF($O$5="Illusionniste",Sorts!R125,Sorts!L81),"")</f>
        <v/>
      </c>
      <c r="EL10" s="134"/>
      <c r="EM10" s="142" t="str">
        <f>IF($AU$7&lt;&gt;0,IF($O$5="Illusionniste",Sorts!S125,Sorts!M81),"")</f>
        <v/>
      </c>
      <c r="EN10" s="142"/>
      <c r="EO10" s="142"/>
      <c r="EP10" s="89" t="str">
        <f>IF($AU$7&lt;&gt;0,IF($O$5="Illusionniste",Sorts!T125,Sorts!N81),"")</f>
        <v/>
      </c>
      <c r="EQ10" s="89" t="str">
        <f>IF($AU$7&lt;&gt;0,IF($O$5="Illusionniste",Sorts!U125,Sorts!O81),"")</f>
        <v/>
      </c>
      <c r="ER10" s="94" t="str">
        <f>IF($AU$7&lt;&gt;0,IF($O$5="Illusionniste",Sorts!V125,Sorts!P81),"")</f>
        <v/>
      </c>
      <c r="ES10" s="61"/>
      <c r="EU10" s="87">
        <v>7</v>
      </c>
      <c r="EV10" s="139" t="str">
        <f>IF($AU$5&lt;&gt;0,IF(OR($O$5="CLERC",$O$5="PALADIN"),Sorts!W10,Sorts!W34),"")</f>
        <v>Langage des Plantes</v>
      </c>
      <c r="EW10" s="139"/>
      <c r="EX10" s="139"/>
      <c r="EY10" s="139"/>
      <c r="EZ10" s="139"/>
      <c r="FA10" s="139"/>
      <c r="FB10" s="139"/>
      <c r="FC10" s="139"/>
      <c r="FD10" s="139"/>
      <c r="FE10" s="139"/>
      <c r="FF10" s="139"/>
      <c r="FG10" s="139"/>
      <c r="FH10" s="140"/>
      <c r="FI10" s="141">
        <v>0</v>
      </c>
      <c r="FJ10" s="134"/>
      <c r="FK10" s="142">
        <f>IF($AU$5&lt;&gt;0,IF(OR($O$5="CLERC",$O$5="PALADIN"),Sorts!X10,Sorts!X34),"")</f>
        <v>0</v>
      </c>
      <c r="FL10" s="142"/>
      <c r="FM10" s="142"/>
      <c r="FN10" s="138" t="str">
        <f>IF($AU$5&lt;&gt;0,IF(OR($O$5="CLERC",$O$5="PALADIN"),Sorts!Y10,Sorts!Y34),"")</f>
        <v>2r/n</v>
      </c>
      <c r="FO10" s="139"/>
      <c r="FP10" s="134"/>
      <c r="FQ10" s="89" t="str">
        <f>IF($AU$5&lt;&gt;0,IF(OR($O$5="CLERC",$O$5="PALADIN"),Sorts!Z10,Sorts!Z34),"")</f>
        <v>X</v>
      </c>
      <c r="FR10" s="89" t="str">
        <f>IF($AU$5&lt;&gt;0,IF(OR($O$5="CLERC",$O$5="PALADIN"),Sorts!AA10,Sorts!AA34),"")</f>
        <v>X</v>
      </c>
      <c r="FS10" s="94" t="str">
        <f>IF($AU$5&lt;&gt;0,IF(OR($O$5="CLERC",$O$5="PALADIN"),Sorts!AB10,Sorts!AB34),"")</f>
        <v>X</v>
      </c>
      <c r="FT10" s="89"/>
      <c r="FU10" s="133" t="s">
        <v>1391</v>
      </c>
      <c r="FV10" s="134"/>
      <c r="FW10" s="89">
        <v>7</v>
      </c>
      <c r="FX10" s="135" t="str">
        <f>IF($AU$7&lt;&gt;0,IF($O$5="Illusionniste",Sorts!AC125,Sorts!W81),"")</f>
        <v/>
      </c>
      <c r="FY10" s="136"/>
      <c r="FZ10" s="136"/>
      <c r="GA10" s="136"/>
      <c r="GB10" s="136"/>
      <c r="GC10" s="136"/>
      <c r="GD10" s="136"/>
      <c r="GE10" s="136"/>
      <c r="GF10" s="136"/>
      <c r="GG10" s="136"/>
      <c r="GH10" s="136"/>
      <c r="GI10" s="136"/>
      <c r="GJ10" s="136"/>
      <c r="GK10" s="136">
        <v>0</v>
      </c>
      <c r="GL10" s="137"/>
      <c r="GM10" s="138" t="str">
        <f>IF($AU$7&lt;&gt;0,IF($O$5="Illusionniste",Sorts!AD125,Sorts!X81),"")</f>
        <v/>
      </c>
      <c r="GN10" s="134"/>
      <c r="GO10" s="142" t="str">
        <f>IF($AU$7&lt;&gt;0,IF($O$5="Illusionniste",Sorts!AE125,Sorts!Y81),"")</f>
        <v/>
      </c>
      <c r="GP10" s="142"/>
      <c r="GQ10" s="142"/>
      <c r="GR10" s="89" t="str">
        <f>IF($AU$7&lt;&gt;0,IF($O$5="Illusionniste",Sorts!AF125,Sorts!Z81),"")</f>
        <v/>
      </c>
      <c r="GS10" s="89" t="str">
        <f>IF($AU$7&lt;&gt;0,IF($O$5="Illusionniste",Sorts!AG125,Sorts!AA81),"")</f>
        <v/>
      </c>
      <c r="GT10" s="94" t="str">
        <f>IF($AU$7&lt;&gt;0,IF($O$5="Illusionniste",Sorts!AH125,Sorts!AB81),"")</f>
        <v/>
      </c>
      <c r="GU10" s="61"/>
      <c r="GW10" s="87">
        <v>7</v>
      </c>
      <c r="GX10" s="139" t="str">
        <f>IF($AU$5&lt;&gt;0,IF(OR($O$5="CLERC",$O$5="PALADIN"),Sorts!AI10,Sorts!AI34),"")</f>
        <v>Invocation du Temps</v>
      </c>
      <c r="GY10" s="139"/>
      <c r="GZ10" s="139"/>
      <c r="HA10" s="139"/>
      <c r="HB10" s="139"/>
      <c r="HC10" s="139"/>
      <c r="HD10" s="139"/>
      <c r="HE10" s="139"/>
      <c r="HF10" s="139"/>
      <c r="HG10" s="139"/>
      <c r="HH10" s="139"/>
      <c r="HI10" s="139"/>
      <c r="HJ10" s="140"/>
      <c r="HK10" s="141">
        <v>0</v>
      </c>
      <c r="HL10" s="134"/>
      <c r="HM10" s="142">
        <f>IF($AU$5&lt;&gt;0,IF(OR($O$5="CLERC",$O$5="PALADIN"),Sorts!AJ10,Sorts!AJ34),"")</f>
        <v>0</v>
      </c>
      <c r="HN10" s="142"/>
      <c r="HO10" s="142"/>
      <c r="HP10" s="142" t="str">
        <f>IF($AU$5&lt;&gt;0,IF(OR($O$5="CLERC",$O$5="PALADIN"),Sorts!AK10,Sorts!AK34),"")</f>
        <v>S</v>
      </c>
      <c r="HQ10" s="142"/>
      <c r="HR10" s="142"/>
      <c r="HS10" s="89" t="str">
        <f>IF($AU$5&lt;&gt;0,IF(OR($O$5="CLERC",$O$5="PALADIN"),Sorts!AL10,Sorts!AL34),"")</f>
        <v>X</v>
      </c>
      <c r="HT10" s="89" t="str">
        <f>IF($AU$5&lt;&gt;0,IF(OR($O$5="CLERC",$O$5="PALADIN"),Sorts!AM10,Sorts!AM34),"")</f>
        <v>X</v>
      </c>
      <c r="HU10" s="94" t="str">
        <f>IF($AU$5&lt;&gt;0,IF(OR($O$5="CLERC",$O$5="PALADIN"),Sorts!AN10,Sorts!AN34),"")</f>
        <v>X</v>
      </c>
      <c r="HV10" s="89"/>
      <c r="HW10" s="133" t="s">
        <v>1391</v>
      </c>
      <c r="HX10" s="134"/>
      <c r="HY10" s="89">
        <v>7</v>
      </c>
      <c r="HZ10" s="135" t="str">
        <f>IF($AU$7&lt;&gt;0,IF($O$5="Illusionniste",Sorts!AO125,Sorts!AI81),"")</f>
        <v/>
      </c>
      <c r="IA10" s="136"/>
      <c r="IB10" s="136"/>
      <c r="IC10" s="136"/>
      <c r="ID10" s="136"/>
      <c r="IE10" s="136"/>
      <c r="IF10" s="136"/>
      <c r="IG10" s="136"/>
      <c r="IH10" s="136"/>
      <c r="II10" s="136"/>
      <c r="IJ10" s="136"/>
      <c r="IK10" s="136"/>
      <c r="IL10" s="136"/>
      <c r="IM10" s="136">
        <v>0</v>
      </c>
      <c r="IN10" s="137"/>
      <c r="IO10" s="138" t="str">
        <f>IF($AU$7&lt;&gt;0,IF($O$5="Illusionniste",Sorts!AP125,Sorts!AJ81),"")</f>
        <v/>
      </c>
      <c r="IP10" s="134"/>
      <c r="IQ10" s="142" t="str">
        <f>IF($AU$7&lt;&gt;0,IF($O$5="Illusionniste",Sorts!AQ125,Sorts!AK81),"")</f>
        <v/>
      </c>
      <c r="IR10" s="142"/>
      <c r="IS10" s="142"/>
      <c r="IT10" s="89" t="str">
        <f>IF($AU$7&lt;&gt;0,IF($O$5="Illusionniste",Sorts!AR125,Sorts!AL81),"")</f>
        <v/>
      </c>
      <c r="IU10" s="89" t="str">
        <f>IF($AU$7&lt;&gt;0,IF($O$5="Illusionniste",Sorts!AS125,Sorts!AM81),"")</f>
        <v/>
      </c>
      <c r="IV10" s="94" t="str">
        <f>IF($AU$7&lt;&gt;0,IF($O$5="Illusionniste",Sorts!AT125,Sorts!AN81),"")</f>
        <v/>
      </c>
      <c r="IW10" s="61"/>
      <c r="IY10" s="87"/>
      <c r="IZ10" s="139"/>
      <c r="JA10" s="139"/>
      <c r="JB10" s="139"/>
      <c r="JC10" s="139"/>
      <c r="JD10" s="139"/>
      <c r="JE10" s="139"/>
      <c r="JF10" s="139"/>
      <c r="JG10" s="139"/>
      <c r="JH10" s="139"/>
      <c r="JI10" s="139"/>
      <c r="JJ10" s="139"/>
      <c r="JK10" s="139"/>
      <c r="JL10" s="140"/>
      <c r="JM10" s="141"/>
      <c r="JN10" s="134"/>
      <c r="JO10" s="142"/>
      <c r="JP10" s="142"/>
      <c r="JQ10" s="142"/>
      <c r="JR10" s="142"/>
      <c r="JS10" s="142"/>
      <c r="JT10" s="142"/>
      <c r="JU10" s="89"/>
      <c r="JV10" s="89"/>
      <c r="JW10" s="94"/>
      <c r="JX10" s="89"/>
      <c r="JY10" s="133" t="s">
        <v>1391</v>
      </c>
      <c r="JZ10" s="134"/>
      <c r="KA10" s="89">
        <v>7</v>
      </c>
      <c r="KB10" s="138" t="str">
        <f>IF($AU$7&lt;&gt;0,IF($O$5="Illusionniste",Sorts!BA125,Sorts!AU81),"")</f>
        <v/>
      </c>
      <c r="KC10" s="139"/>
      <c r="KD10" s="139"/>
      <c r="KE10" s="139"/>
      <c r="KF10" s="139"/>
      <c r="KG10" s="139"/>
      <c r="KH10" s="139"/>
      <c r="KI10" s="139"/>
      <c r="KJ10" s="139"/>
      <c r="KK10" s="139"/>
      <c r="KL10" s="139"/>
      <c r="KM10" s="139"/>
      <c r="KN10" s="140"/>
      <c r="KO10" s="136">
        <v>0</v>
      </c>
      <c r="KP10" s="137"/>
      <c r="KQ10" s="138" t="str">
        <f>IF($AU$7&lt;&gt;0,IF($O$5="Illusionniste",Sorts!BA125,Sorts!AV81),"")</f>
        <v/>
      </c>
      <c r="KR10" s="134"/>
      <c r="KS10" s="142" t="str">
        <f>IF($AU$7&lt;&gt;0,IF($O$5="Illusionniste",Sorts!BA125,Sorts!AW81),"")</f>
        <v/>
      </c>
      <c r="KT10" s="142"/>
      <c r="KU10" s="142"/>
      <c r="KV10" s="89" t="str">
        <f>IF($AU$7&lt;&gt;0,IF($O$5="Illusionniste",Sorts!BA125,Sorts!AX81),"")</f>
        <v/>
      </c>
      <c r="KW10" s="89" t="str">
        <f>IF($AU$7&lt;&gt;0,IF($O$5="Illusionniste",Sorts!BA125,Sorts!AY81),"")</f>
        <v/>
      </c>
      <c r="KX10" s="94" t="str">
        <f>IF($AU$7&lt;&gt;0,IF($O$5="Illusionniste",Sorts!BA125,Sorts!AZ81),"")</f>
        <v/>
      </c>
    </row>
    <row r="11" spans="2:310" ht="15.6" customHeight="1" thickTop="1" thickBot="1" x14ac:dyDescent="0.35">
      <c r="B11" s="291">
        <v>17</v>
      </c>
      <c r="C11" s="311"/>
      <c r="D11" s="10"/>
      <c r="E11" s="295" t="s">
        <v>17</v>
      </c>
      <c r="F11" s="296"/>
      <c r="G11" s="283" t="s">
        <v>23</v>
      </c>
      <c r="H11" s="285"/>
      <c r="I11" s="297">
        <f>IF($D$12=0,VLOOKUP('Joueur 1'!$B$11,Caractéristiques!$B$2:$G$27,2,FALSE),VLOOKUP('Joueur 1'!$D$11,Caractéristiques!$B$29:$G$130,2,FALSE))</f>
        <v>1</v>
      </c>
      <c r="J11" s="298"/>
      <c r="K11" s="11"/>
      <c r="L11" s="283" t="s">
        <v>24</v>
      </c>
      <c r="M11" s="285"/>
      <c r="N11" s="297">
        <f>IF($D$12=0,VLOOKUP('Joueur 1'!$B$11,Caractéristiques!$B$2:$G$27,3,FALSE),VLOOKUP('Joueur 1'!$D$11,Caractéristiques!$B$29:$G$130,3,FALSE))</f>
        <v>1</v>
      </c>
      <c r="O11" s="298"/>
      <c r="P11" s="11"/>
      <c r="Q11" s="283" t="s">
        <v>25</v>
      </c>
      <c r="R11" s="285"/>
      <c r="S11" s="297">
        <f>IF($D$12=0,VLOOKUP('Joueur 1'!$B$11,Caractéristiques!$B$2:$G$27,4,FALSE),VLOOKUP('Joueur 1'!$D$11,Caractéristiques!$B$29:$G$130,4,FALSE))</f>
        <v>500</v>
      </c>
      <c r="T11" s="298"/>
      <c r="U11" s="11"/>
      <c r="V11" s="283" t="s">
        <v>27</v>
      </c>
      <c r="W11" s="285"/>
      <c r="X11" s="313" t="str">
        <f>IF($D$12=0,VLOOKUP('Joueur 1'!$B$11,Caractéristiques!$B$2:$G$27,5,FALSE),VLOOKUP('Joueur 1'!$D$11,Caractéristiques!$B$29:$G$130,5,FALSE))</f>
        <v>1 - 3</v>
      </c>
      <c r="Y11" s="314"/>
      <c r="Z11" s="11"/>
      <c r="AA11" s="283" t="s">
        <v>29</v>
      </c>
      <c r="AB11" s="285"/>
      <c r="AC11" s="286">
        <f>IF($D$12=0,VLOOKUP('Joueur 1'!$B$11,Caractéristiques!$B$2:$G$27,6,FALSE),VLOOKUP('Joueur 1'!$D$11,Caractéristiques!$B$29:$G$130,6,FALSE))</f>
        <v>0.13</v>
      </c>
      <c r="AD11" s="317"/>
      <c r="AF11" s="319" t="s">
        <v>1413</v>
      </c>
      <c r="AG11" s="320"/>
      <c r="AH11" s="320"/>
      <c r="AI11" s="320"/>
      <c r="AJ11" s="320"/>
      <c r="AK11" s="320"/>
      <c r="AL11" s="320"/>
      <c r="AM11" s="320"/>
      <c r="AN11" s="320"/>
      <c r="AO11" s="103">
        <f>IF($AM$5&gt;13,10,IF($AM$5&gt;9,9,$AM$5))</f>
        <v>1</v>
      </c>
      <c r="AQ11" s="87">
        <v>2</v>
      </c>
      <c r="AR11" s="139" t="str">
        <f>IF($AU$5&lt;&gt;0,IF($O$5="CLERC",Sorts!E5,Sorts!E29),"")</f>
        <v>Aura Féérique</v>
      </c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40"/>
      <c r="BE11" s="137">
        <v>0</v>
      </c>
      <c r="BF11" s="142"/>
      <c r="BG11" s="142" t="str">
        <f>IF($AU$5&lt;&gt;0,IF($O$5="CLERC",Sorts!F5,Sorts!F29),"")</f>
        <v>8''</v>
      </c>
      <c r="BH11" s="142"/>
      <c r="BI11" s="142"/>
      <c r="BJ11" s="142" t="str">
        <f>IF($AU$5&lt;&gt;0,IF($O$5="CLERC",Sorts!G5,Sorts!G29),"")</f>
        <v>4r/n</v>
      </c>
      <c r="BK11" s="142"/>
      <c r="BL11" s="142"/>
      <c r="BM11" s="89" t="str">
        <f>IF($AU$5&lt;&gt;0,IF($O$5="CLERC",Sorts!H5,Sorts!H29),"")</f>
        <v>X</v>
      </c>
      <c r="BN11" s="89" t="str">
        <f>IF($AU$5&lt;&gt;0,IF($O$5="CLERC",Sorts!I5,Sorts!I29),"")</f>
        <v>/</v>
      </c>
      <c r="BO11" s="94" t="str">
        <f>IF($AU$5&lt;&gt;0,IF($O$5="CLERC",Sorts!J5,Sorts!J29),"")</f>
        <v>/</v>
      </c>
      <c r="BP11" s="89"/>
      <c r="BQ11" s="133" t="s">
        <v>1391</v>
      </c>
      <c r="BR11" s="134"/>
      <c r="BS11" s="89">
        <v>2</v>
      </c>
      <c r="BT11" s="135" t="str">
        <f>IF($AU$7&lt;&gt;0,IF($O$5="ILLUSIONNISTE",Sorts!K120,Sorts!E76),"")</f>
        <v/>
      </c>
      <c r="BU11" s="136"/>
      <c r="BV11" s="136"/>
      <c r="BW11" s="136"/>
      <c r="BX11" s="136"/>
      <c r="BY11" s="136"/>
      <c r="BZ11" s="136"/>
      <c r="CA11" s="136"/>
      <c r="CB11" s="136"/>
      <c r="CC11" s="136"/>
      <c r="CD11" s="136"/>
      <c r="CE11" s="136"/>
      <c r="CF11" s="136"/>
      <c r="CG11" s="136">
        <v>0</v>
      </c>
      <c r="CH11" s="137"/>
      <c r="CI11" s="138" t="str">
        <f>IF($AU$7&lt;&gt;0,IF($O$5="ILLUSIONNISTE",Sorts!L120,Sorts!F76),"")</f>
        <v/>
      </c>
      <c r="CJ11" s="134"/>
      <c r="CK11" s="142" t="str">
        <f>IF($AU$7&lt;&gt;0,IF($O$5="ILLUSIONNISTE",Sorts!M120,Sorts!G76),"")</f>
        <v/>
      </c>
      <c r="CL11" s="142"/>
      <c r="CM11" s="142"/>
      <c r="CN11" s="89" t="str">
        <f>IF($AU$7&lt;&gt;0,IF($O$5="ILLUSIONNISTE",Sorts!N120,Sorts!H76),"")</f>
        <v/>
      </c>
      <c r="CO11" s="89" t="str">
        <f>IF($AU$7&lt;&gt;0,IF($O$5="ILLUSIONNISTE",Sorts!O120,Sorts!I76),"")</f>
        <v/>
      </c>
      <c r="CP11" s="94" t="str">
        <f>IF($AU$7&lt;&gt;0,IF($O$5="ILLUSIONNISTE",Sorts!P120,Sorts!J76),"")</f>
        <v/>
      </c>
      <c r="CQ11" s="61"/>
      <c r="CS11" s="87">
        <v>8</v>
      </c>
      <c r="CT11" s="139" t="str">
        <f>IF($AU$5&lt;&gt;0,IF(OR($O$5="CLERC",$O$5="PALADIN"),Sorts!K11,Sorts!K35),"")</f>
        <v>Flamme</v>
      </c>
      <c r="CU11" s="139"/>
      <c r="CV11" s="139"/>
      <c r="CW11" s="139"/>
      <c r="CX11" s="139"/>
      <c r="CY11" s="139"/>
      <c r="CZ11" s="139"/>
      <c r="DA11" s="139"/>
      <c r="DB11" s="139"/>
      <c r="DC11" s="139"/>
      <c r="DD11" s="139"/>
      <c r="DE11" s="139"/>
      <c r="DF11" s="140"/>
      <c r="DG11" s="141">
        <v>0</v>
      </c>
      <c r="DH11" s="134"/>
      <c r="DI11" s="142">
        <f>IF($AU$5&lt;&gt;0,IF(OR($O$5="CLERC",$O$5="PALADIN"),Sorts!L11,Sorts!L35),"")</f>
        <v>0</v>
      </c>
      <c r="DJ11" s="142"/>
      <c r="DK11" s="142"/>
      <c r="DL11" s="142" t="str">
        <f>IF($AU$5&lt;&gt;0,IF(OR($O$5="CLERC",$O$5="PALADIN"),Sorts!M11,Sorts!M35),"")</f>
        <v>2r/n</v>
      </c>
      <c r="DM11" s="142"/>
      <c r="DN11" s="142"/>
      <c r="DO11" s="89" t="str">
        <f>IF($AU$5&lt;&gt;0,IF(OR($O$5="CLERC",$O$5="PALADIN"),Sorts!N11,Sorts!N35),"")</f>
        <v>X</v>
      </c>
      <c r="DP11" s="89" t="str">
        <f>IF($AU$5&lt;&gt;0,IF(OR($O$5="CLERC",$O$5="PALADIN"),Sorts!O11,Sorts!O35),"")</f>
        <v>X</v>
      </c>
      <c r="DQ11" s="94" t="str">
        <f>IF($AU$5&lt;&gt;0,IF(OR($O$5="CLERC",$O$5="PALADIN"),Sorts!P11,Sorts!P35),"")</f>
        <v>X</v>
      </c>
      <c r="DR11" s="89"/>
      <c r="DS11" s="133" t="s">
        <v>1391</v>
      </c>
      <c r="DT11" s="134"/>
      <c r="DU11" s="89">
        <v>8</v>
      </c>
      <c r="DV11" s="135" t="str">
        <f>IF($AU$7&lt;&gt;0,IF($O$5="Illusionniste",Sorts!Q126,Sorts!K82),"")</f>
        <v/>
      </c>
      <c r="DW11" s="136"/>
      <c r="DX11" s="136"/>
      <c r="DY11" s="136"/>
      <c r="DZ11" s="136"/>
      <c r="EA11" s="136"/>
      <c r="EB11" s="136"/>
      <c r="EC11" s="136"/>
      <c r="ED11" s="136"/>
      <c r="EE11" s="136"/>
      <c r="EF11" s="136"/>
      <c r="EG11" s="136"/>
      <c r="EH11" s="136"/>
      <c r="EI11" s="136">
        <v>0</v>
      </c>
      <c r="EJ11" s="137"/>
      <c r="EK11" s="138" t="str">
        <f>IF($AU$7&lt;&gt;0,IF($O$5="Illusionniste",Sorts!R126,Sorts!L82),"")</f>
        <v/>
      </c>
      <c r="EL11" s="134"/>
      <c r="EM11" s="142" t="str">
        <f>IF($AU$7&lt;&gt;0,IF($O$5="Illusionniste",Sorts!S126,Sorts!M82),"")</f>
        <v/>
      </c>
      <c r="EN11" s="142"/>
      <c r="EO11" s="142"/>
      <c r="EP11" s="89" t="str">
        <f>IF($AU$7&lt;&gt;0,IF($O$5="Illusionniste",Sorts!T126,Sorts!N82),"")</f>
        <v/>
      </c>
      <c r="EQ11" s="89" t="str">
        <f>IF($AU$7&lt;&gt;0,IF($O$5="Illusionniste",Sorts!U126,Sorts!O82),"")</f>
        <v/>
      </c>
      <c r="ER11" s="94" t="str">
        <f>IF($AU$7&lt;&gt;0,IF($O$5="Illusionniste",Sorts!V126,Sorts!P82),"")</f>
        <v/>
      </c>
      <c r="ES11" s="61"/>
      <c r="EU11" s="87">
        <v>8</v>
      </c>
      <c r="EV11" s="139" t="str">
        <f>IF($AU$5&lt;&gt;0,IF(OR($O$5="CLERC",$O$5="PALADIN"),Sorts!W11,Sorts!W35),"")</f>
        <v>Paralysie Végétale</v>
      </c>
      <c r="EW11" s="139"/>
      <c r="EX11" s="139"/>
      <c r="EY11" s="139"/>
      <c r="EZ11" s="139"/>
      <c r="FA11" s="139"/>
      <c r="FB11" s="139"/>
      <c r="FC11" s="139"/>
      <c r="FD11" s="139"/>
      <c r="FE11" s="139"/>
      <c r="FF11" s="139"/>
      <c r="FG11" s="139"/>
      <c r="FH11" s="140"/>
      <c r="FI11" s="141">
        <v>0</v>
      </c>
      <c r="FJ11" s="134"/>
      <c r="FK11" s="142" t="str">
        <f>IF($AU$5&lt;&gt;0,IF(OR($O$5="CLERC",$O$5="PALADIN"),Sorts!X11,Sorts!X35),"")</f>
        <v>8''</v>
      </c>
      <c r="FL11" s="142"/>
      <c r="FM11" s="142"/>
      <c r="FN11" s="138" t="str">
        <f>IF($AU$5&lt;&gt;0,IF(OR($O$5="CLERC",$O$5="PALADIN"),Sorts!Y11,Sorts!Y35),"")</f>
        <v>1r/n</v>
      </c>
      <c r="FO11" s="139"/>
      <c r="FP11" s="134"/>
      <c r="FQ11" s="89" t="str">
        <f>IF($AU$5&lt;&gt;0,IF(OR($O$5="CLERC",$O$5="PALADIN"),Sorts!Z11,Sorts!Z35),"")</f>
        <v>X</v>
      </c>
      <c r="FR11" s="89" t="str">
        <f>IF($AU$5&lt;&gt;0,IF(OR($O$5="CLERC",$O$5="PALADIN"),Sorts!AA11,Sorts!AA35),"")</f>
        <v>X</v>
      </c>
      <c r="FS11" s="94" t="str">
        <f>IF($AU$5&lt;&gt;0,IF(OR($O$5="CLERC",$O$5="PALADIN"),Sorts!AB11,Sorts!AB35),"")</f>
        <v>X</v>
      </c>
      <c r="FT11" s="89"/>
      <c r="FU11" s="133" t="s">
        <v>1391</v>
      </c>
      <c r="FV11" s="134"/>
      <c r="FW11" s="89">
        <v>8</v>
      </c>
      <c r="FX11" s="135" t="str">
        <f>IF($AU$7&lt;&gt;0,IF($O$5="Illusionniste",Sorts!AC126,Sorts!W82),"")</f>
        <v/>
      </c>
      <c r="FY11" s="136"/>
      <c r="FZ11" s="136"/>
      <c r="GA11" s="136"/>
      <c r="GB11" s="136"/>
      <c r="GC11" s="136"/>
      <c r="GD11" s="136"/>
      <c r="GE11" s="136"/>
      <c r="GF11" s="136"/>
      <c r="GG11" s="136"/>
      <c r="GH11" s="136"/>
      <c r="GI11" s="136"/>
      <c r="GJ11" s="136"/>
      <c r="GK11" s="136">
        <v>0</v>
      </c>
      <c r="GL11" s="137"/>
      <c r="GM11" s="138" t="str">
        <f>IF($AU$7&lt;&gt;0,IF($O$5="Illusionniste",Sorts!AD126,Sorts!X82),"")</f>
        <v/>
      </c>
      <c r="GN11" s="134"/>
      <c r="GO11" s="142" t="str">
        <f>IF($AU$7&lt;&gt;0,IF($O$5="Illusionniste",Sorts!AE126,Sorts!Y82),"")</f>
        <v/>
      </c>
      <c r="GP11" s="142"/>
      <c r="GQ11" s="142"/>
      <c r="GR11" s="89" t="str">
        <f>IF($AU$7&lt;&gt;0,IF($O$5="Illusionniste",Sorts!AF126,Sorts!Z82),"")</f>
        <v/>
      </c>
      <c r="GS11" s="89" t="str">
        <f>IF($AU$7&lt;&gt;0,IF($O$5="Illusionniste",Sorts!AG126,Sorts!AA82),"")</f>
        <v/>
      </c>
      <c r="GT11" s="94" t="str">
        <f>IF($AU$7&lt;&gt;0,IF($O$5="Illusionniste",Sorts!AH126,Sorts!AB82),"")</f>
        <v/>
      </c>
      <c r="GU11" s="61"/>
      <c r="GW11" s="87">
        <v>8</v>
      </c>
      <c r="GX11" s="139" t="str">
        <f>IF($AU$5&lt;&gt;0,IF(OR($O$5="CLERC",$O$5="PALADIN"),Sorts!AI11,Sorts!AI35),"")</f>
        <v>Mur d’Épines</v>
      </c>
      <c r="GY11" s="139"/>
      <c r="GZ11" s="139"/>
      <c r="HA11" s="139"/>
      <c r="HB11" s="139"/>
      <c r="HC11" s="139"/>
      <c r="HD11" s="139"/>
      <c r="HE11" s="139"/>
      <c r="HF11" s="139"/>
      <c r="HG11" s="139"/>
      <c r="HH11" s="139"/>
      <c r="HI11" s="139"/>
      <c r="HJ11" s="140"/>
      <c r="HK11" s="141">
        <v>0</v>
      </c>
      <c r="HL11" s="134"/>
      <c r="HM11" s="142" t="str">
        <f>IF($AU$5&lt;&gt;0,IF(OR($O$5="CLERC",$O$5="PALADIN"),Sorts!AJ11,Sorts!AJ35),"")</f>
        <v>8''</v>
      </c>
      <c r="HN11" s="142"/>
      <c r="HO11" s="142"/>
      <c r="HP11" s="142" t="str">
        <f>IF($AU$5&lt;&gt;0,IF(OR($O$5="CLERC",$O$5="PALADIN"),Sorts!AK11,Sorts!AK35),"")</f>
        <v>P</v>
      </c>
      <c r="HQ11" s="142"/>
      <c r="HR11" s="142"/>
      <c r="HS11" s="89" t="str">
        <f>IF($AU$5&lt;&gt;0,IF(OR($O$5="CLERC",$O$5="PALADIN"),Sorts!AL11,Sorts!AL35),"")</f>
        <v>X</v>
      </c>
      <c r="HT11" s="89" t="str">
        <f>IF($AU$5&lt;&gt;0,IF(OR($O$5="CLERC",$O$5="PALADIN"),Sorts!AM11,Sorts!AM35),"")</f>
        <v>X</v>
      </c>
      <c r="HU11" s="94" t="str">
        <f>IF($AU$5&lt;&gt;0,IF(OR($O$5="CLERC",$O$5="PALADIN"),Sorts!AN11,Sorts!AN35),"")</f>
        <v>X</v>
      </c>
      <c r="HV11" s="89"/>
      <c r="HW11" s="133" t="s">
        <v>1391</v>
      </c>
      <c r="HX11" s="134"/>
      <c r="HY11" s="89">
        <v>8</v>
      </c>
      <c r="HZ11" s="135" t="str">
        <f>IF($AU$7&lt;&gt;0,IF($O$5="Illusionniste",Sorts!AO126,Sorts!AI82),"")</f>
        <v/>
      </c>
      <c r="IA11" s="136"/>
      <c r="IB11" s="136"/>
      <c r="IC11" s="136"/>
      <c r="ID11" s="136"/>
      <c r="IE11" s="136"/>
      <c r="IF11" s="136"/>
      <c r="IG11" s="136"/>
      <c r="IH11" s="136"/>
      <c r="II11" s="136"/>
      <c r="IJ11" s="136"/>
      <c r="IK11" s="136"/>
      <c r="IL11" s="136"/>
      <c r="IM11" s="136">
        <v>0</v>
      </c>
      <c r="IN11" s="137"/>
      <c r="IO11" s="138" t="str">
        <f>IF($AU$7&lt;&gt;0,IF($O$5="Illusionniste",Sorts!AP126,Sorts!AJ82),"")</f>
        <v/>
      </c>
      <c r="IP11" s="134"/>
      <c r="IQ11" s="142" t="str">
        <f>IF($AU$7&lt;&gt;0,IF($O$5="Illusionniste",Sorts!AQ126,Sorts!AK82),"")</f>
        <v/>
      </c>
      <c r="IR11" s="142"/>
      <c r="IS11" s="142"/>
      <c r="IT11" s="89" t="str">
        <f>IF($AU$7&lt;&gt;0,IF($O$5="Illusionniste",Sorts!AR126,Sorts!AL82),"")</f>
        <v/>
      </c>
      <c r="IU11" s="89" t="str">
        <f>IF($AU$7&lt;&gt;0,IF($O$5="Illusionniste",Sorts!AS126,Sorts!AM82),"")</f>
        <v/>
      </c>
      <c r="IV11" s="94" t="str">
        <f>IF($AU$7&lt;&gt;0,IF($O$5="Illusionniste",Sorts!AT126,Sorts!AN82),"")</f>
        <v/>
      </c>
      <c r="IW11" s="61"/>
      <c r="IY11" s="87"/>
      <c r="IZ11" s="139"/>
      <c r="JA11" s="139"/>
      <c r="JB11" s="139"/>
      <c r="JC11" s="139"/>
      <c r="JD11" s="139"/>
      <c r="JE11" s="139"/>
      <c r="JF11" s="139"/>
      <c r="JG11" s="139"/>
      <c r="JH11" s="139"/>
      <c r="JI11" s="139"/>
      <c r="JJ11" s="139"/>
      <c r="JK11" s="139"/>
      <c r="JL11" s="140"/>
      <c r="JM11" s="141"/>
      <c r="JN11" s="134"/>
      <c r="JO11" s="142"/>
      <c r="JP11" s="142"/>
      <c r="JQ11" s="142"/>
      <c r="JR11" s="142"/>
      <c r="JS11" s="142"/>
      <c r="JT11" s="142"/>
      <c r="JU11" s="89"/>
      <c r="JV11" s="89"/>
      <c r="JW11" s="94"/>
      <c r="JX11" s="89"/>
      <c r="JY11" s="133" t="s">
        <v>1391</v>
      </c>
      <c r="JZ11" s="134"/>
      <c r="KA11" s="89">
        <v>8</v>
      </c>
      <c r="KB11" s="138" t="str">
        <f>IF($AU$7&lt;&gt;0,IF($O$5="Illusionniste",Sorts!BA126,Sorts!AU82),"")</f>
        <v/>
      </c>
      <c r="KC11" s="139"/>
      <c r="KD11" s="139"/>
      <c r="KE11" s="139"/>
      <c r="KF11" s="139"/>
      <c r="KG11" s="139"/>
      <c r="KH11" s="139"/>
      <c r="KI11" s="139"/>
      <c r="KJ11" s="139"/>
      <c r="KK11" s="139"/>
      <c r="KL11" s="139"/>
      <c r="KM11" s="139"/>
      <c r="KN11" s="140"/>
      <c r="KO11" s="136">
        <v>0</v>
      </c>
      <c r="KP11" s="137"/>
      <c r="KQ11" s="138" t="str">
        <f>IF($AU$7&lt;&gt;0,IF($O$5="Illusionniste",Sorts!BA126,Sorts!AV82),"")</f>
        <v/>
      </c>
      <c r="KR11" s="134"/>
      <c r="KS11" s="142" t="str">
        <f>IF($AU$7&lt;&gt;0,IF($O$5="Illusionniste",Sorts!BA126,Sorts!AW82),"")</f>
        <v/>
      </c>
      <c r="KT11" s="142"/>
      <c r="KU11" s="142"/>
      <c r="KV11" s="89" t="str">
        <f>IF($AU$7&lt;&gt;0,IF($O$5="Illusionniste",Sorts!BA126,Sorts!AX82),"")</f>
        <v/>
      </c>
      <c r="KW11" s="89" t="str">
        <f>IF($AU$7&lt;&gt;0,IF($O$5="Illusionniste",Sorts!BA126,Sorts!AY82),"")</f>
        <v/>
      </c>
      <c r="KX11" s="94" t="str">
        <f>IF($AU$7&lt;&gt;0,IF($O$5="Illusionniste",Sorts!BA126,Sorts!AZ82),"")</f>
        <v/>
      </c>
    </row>
    <row r="12" spans="2:310" ht="15.6" customHeight="1" thickTop="1" thickBot="1" x14ac:dyDescent="0.35">
      <c r="B12" s="293"/>
      <c r="C12" s="312"/>
      <c r="D12" s="12">
        <f>IF(OR($O$5="GUERRIER",$O$5="PALADIN",$O$5="RANGER",AND($O$5="BARDE",OR($Z$5="Vétéran",$Z$5="Guerrier",$Z$5="Maître d'Armes",$Z$5="Héros",)))*AND($B$11=18),1,0)</f>
        <v>0</v>
      </c>
      <c r="E12" s="295"/>
      <c r="F12" s="296"/>
      <c r="G12" s="290"/>
      <c r="H12" s="177"/>
      <c r="I12" s="299"/>
      <c r="J12" s="300"/>
      <c r="K12" s="13"/>
      <c r="L12" s="290"/>
      <c r="M12" s="177"/>
      <c r="N12" s="299"/>
      <c r="O12" s="300"/>
      <c r="P12" s="13"/>
      <c r="Q12" s="290" t="s">
        <v>26</v>
      </c>
      <c r="R12" s="177"/>
      <c r="S12" s="299"/>
      <c r="T12" s="300"/>
      <c r="U12" s="13"/>
      <c r="V12" s="290" t="s">
        <v>28</v>
      </c>
      <c r="W12" s="177"/>
      <c r="X12" s="315"/>
      <c r="Y12" s="316"/>
      <c r="Z12" s="13"/>
      <c r="AA12" s="290" t="s">
        <v>30</v>
      </c>
      <c r="AB12" s="177"/>
      <c r="AC12" s="288"/>
      <c r="AD12" s="318"/>
      <c r="AF12" s="189" t="s">
        <v>1414</v>
      </c>
      <c r="AG12" s="190"/>
      <c r="AH12" s="190"/>
      <c r="AI12" s="190"/>
      <c r="AJ12" s="190"/>
      <c r="AK12" s="190">
        <f>INDEX(Niveaux!$A$1115:$L$1151,$AO$11+1+4,MATCH($O$5,Niveaux!$B$1115:$L$1115,0)+1)</f>
        <v>0</v>
      </c>
      <c r="AL12" s="190"/>
      <c r="AM12" s="27"/>
      <c r="AN12" s="27"/>
      <c r="AO12" s="28"/>
      <c r="AQ12" s="87">
        <v>3</v>
      </c>
      <c r="AR12" s="139" t="str">
        <f>IF($AU$5&lt;&gt;0,IF($O$5="CLERC",Sorts!E6,Sorts!E30),"")</f>
        <v>Cérémonie</v>
      </c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40"/>
      <c r="BE12" s="141">
        <v>0</v>
      </c>
      <c r="BF12" s="139"/>
      <c r="BG12" s="142" t="str">
        <f>IF($AU$5&lt;&gt;0,IF($O$5="CLERC",Sorts!F6,Sorts!F30),"")</f>
        <v>T</v>
      </c>
      <c r="BH12" s="142"/>
      <c r="BI12" s="142"/>
      <c r="BJ12" s="142" t="str">
        <f>IF($AU$5&lt;&gt;0,IF($O$5="CLERC",Sorts!G6,Sorts!G30),"")</f>
        <v>P</v>
      </c>
      <c r="BK12" s="142"/>
      <c r="BL12" s="142"/>
      <c r="BM12" s="89" t="str">
        <f>IF($AU$5&lt;&gt;0,IF($O$5="CLERC",Sorts!H6,Sorts!H30),"")</f>
        <v>X</v>
      </c>
      <c r="BN12" s="89" t="str">
        <f>IF($AU$5&lt;&gt;0,IF($O$5="CLERC",Sorts!I6,Sorts!I30),"")</f>
        <v>X</v>
      </c>
      <c r="BO12" s="94" t="str">
        <f>IF($AU$5&lt;&gt;0,IF($O$5="CLERC",Sorts!J6,Sorts!J30),"")</f>
        <v>X</v>
      </c>
      <c r="BP12" s="89"/>
      <c r="BQ12" s="133" t="s">
        <v>1391</v>
      </c>
      <c r="BR12" s="134"/>
      <c r="BS12" s="89">
        <v>3</v>
      </c>
      <c r="BT12" s="135" t="str">
        <f>IF($AU$7&lt;&gt;0,IF($O$5="ILLUSIONNISTE",Sorts!K121,Sorts!E77),"")</f>
        <v/>
      </c>
      <c r="BU12" s="136"/>
      <c r="BV12" s="136"/>
      <c r="BW12" s="136"/>
      <c r="BX12" s="136"/>
      <c r="BY12" s="136"/>
      <c r="BZ12" s="136"/>
      <c r="CA12" s="136"/>
      <c r="CB12" s="136"/>
      <c r="CC12" s="136"/>
      <c r="CD12" s="136"/>
      <c r="CE12" s="136"/>
      <c r="CF12" s="136"/>
      <c r="CG12" s="136">
        <v>0</v>
      </c>
      <c r="CH12" s="137"/>
      <c r="CI12" s="138" t="str">
        <f>IF($AU$7&lt;&gt;0,IF($O$5="ILLUSIONNISTE",Sorts!L121,Sorts!F77),"")</f>
        <v/>
      </c>
      <c r="CJ12" s="134"/>
      <c r="CK12" s="142" t="str">
        <f>IF($AU$7&lt;&gt;0,IF($O$5="ILLUSIONNISTE",Sorts!M121,Sorts!G77),"")</f>
        <v/>
      </c>
      <c r="CL12" s="142"/>
      <c r="CM12" s="142"/>
      <c r="CN12" s="89" t="str">
        <f>IF($AU$7&lt;&gt;0,IF($O$5="ILLUSIONNISTE",Sorts!N121,Sorts!H77),"")</f>
        <v/>
      </c>
      <c r="CO12" s="89" t="str">
        <f>IF($AU$7&lt;&gt;0,IF($O$5="ILLUSIONNISTE",Sorts!O121,Sorts!I77),"")</f>
        <v/>
      </c>
      <c r="CP12" s="94" t="str">
        <f>IF($AU$7&lt;&gt;0,IF($O$5="ILLUSIONNISTE",Sorts!P121,Sorts!J77),"")</f>
        <v/>
      </c>
      <c r="CQ12" s="61"/>
      <c r="CS12" s="87">
        <v>9</v>
      </c>
      <c r="CT12" s="139" t="str">
        <f>IF($AU$5&lt;&gt;0,IF(OR($O$5="CLERC",$O$5="PALADIN"),Sorts!K12,Sorts!K36),"")</f>
        <v>Lame de Feu</v>
      </c>
      <c r="CU12" s="139"/>
      <c r="CV12" s="139"/>
      <c r="CW12" s="139"/>
      <c r="CX12" s="139"/>
      <c r="CY12" s="139"/>
      <c r="CZ12" s="139"/>
      <c r="DA12" s="139"/>
      <c r="DB12" s="139"/>
      <c r="DC12" s="139"/>
      <c r="DD12" s="139"/>
      <c r="DE12" s="139"/>
      <c r="DF12" s="140"/>
      <c r="DG12" s="141">
        <v>0</v>
      </c>
      <c r="DH12" s="134"/>
      <c r="DI12" s="142">
        <f>IF($AU$5&lt;&gt;0,IF(OR($O$5="CLERC",$O$5="PALADIN"),Sorts!L12,Sorts!L36),"")</f>
        <v>0</v>
      </c>
      <c r="DJ12" s="142"/>
      <c r="DK12" s="142"/>
      <c r="DL12" s="142" t="str">
        <f>IF($AU$5&lt;&gt;0,IF(OR($O$5="CLERC",$O$5="PALADIN"),Sorts!M12,Sorts!M36),"")</f>
        <v>1r/n</v>
      </c>
      <c r="DM12" s="142"/>
      <c r="DN12" s="142"/>
      <c r="DO12" s="89" t="str">
        <f>IF($AU$5&lt;&gt;0,IF(OR($O$5="CLERC",$O$5="PALADIN"),Sorts!N12,Sorts!N36),"")</f>
        <v>X</v>
      </c>
      <c r="DP12" s="89" t="str">
        <f>IF($AU$5&lt;&gt;0,IF(OR($O$5="CLERC",$O$5="PALADIN"),Sorts!O12,Sorts!O36),"")</f>
        <v>X</v>
      </c>
      <c r="DQ12" s="94" t="str">
        <f>IF($AU$5&lt;&gt;0,IF(OR($O$5="CLERC",$O$5="PALADIN"),Sorts!P12,Sorts!P36),"")</f>
        <v>X</v>
      </c>
      <c r="DR12" s="89"/>
      <c r="DS12" s="133" t="s">
        <v>1391</v>
      </c>
      <c r="DT12" s="134"/>
      <c r="DU12" s="89">
        <v>9</v>
      </c>
      <c r="DV12" s="135" t="str">
        <f>IF($AU$7&lt;&gt;0,IF($O$5="Illusionniste",Sorts!Q127,Sorts!K83),"")</f>
        <v/>
      </c>
      <c r="DW12" s="136"/>
      <c r="DX12" s="136"/>
      <c r="DY12" s="136"/>
      <c r="DZ12" s="136"/>
      <c r="EA12" s="136"/>
      <c r="EB12" s="136"/>
      <c r="EC12" s="136"/>
      <c r="ED12" s="136"/>
      <c r="EE12" s="136"/>
      <c r="EF12" s="136"/>
      <c r="EG12" s="136"/>
      <c r="EH12" s="136"/>
      <c r="EI12" s="136">
        <v>0</v>
      </c>
      <c r="EJ12" s="137"/>
      <c r="EK12" s="138" t="str">
        <f>IF($AU$7&lt;&gt;0,IF($O$5="Illusionniste",Sorts!R127,Sorts!L83),"")</f>
        <v/>
      </c>
      <c r="EL12" s="134"/>
      <c r="EM12" s="142" t="str">
        <f>IF($AU$7&lt;&gt;0,IF($O$5="Illusionniste",Sorts!S127,Sorts!M83),"")</f>
        <v/>
      </c>
      <c r="EN12" s="142"/>
      <c r="EO12" s="142"/>
      <c r="EP12" s="89" t="str">
        <f>IF($AU$7&lt;&gt;0,IF($O$5="Illusionniste",Sorts!T127,Sorts!N83),"")</f>
        <v/>
      </c>
      <c r="EQ12" s="89" t="str">
        <f>IF($AU$7&lt;&gt;0,IF($O$5="Illusionniste",Sorts!U127,Sorts!O83),"")</f>
        <v/>
      </c>
      <c r="ER12" s="94" t="str">
        <f>IF($AU$7&lt;&gt;0,IF($O$5="Illusionniste",Sorts!V127,Sorts!P83),"")</f>
        <v/>
      </c>
      <c r="ES12" s="61"/>
      <c r="EU12" s="87">
        <v>9</v>
      </c>
      <c r="EV12" s="139" t="str">
        <f>IF($AU$5&lt;&gt;0,IF(OR($O$5="CLERC",$O$5="PALADIN"),Sorts!W12,Sorts!W36),"")</f>
        <v>Porte Végétale</v>
      </c>
      <c r="EW12" s="139"/>
      <c r="EX12" s="139"/>
      <c r="EY12" s="139"/>
      <c r="EZ12" s="139"/>
      <c r="FA12" s="139"/>
      <c r="FB12" s="139"/>
      <c r="FC12" s="139"/>
      <c r="FD12" s="139"/>
      <c r="FE12" s="139"/>
      <c r="FF12" s="139"/>
      <c r="FG12" s="139"/>
      <c r="FH12" s="140"/>
      <c r="FI12" s="141">
        <v>0</v>
      </c>
      <c r="FJ12" s="134"/>
      <c r="FK12" s="142" t="str">
        <f>IF($AU$5&lt;&gt;0,IF(OR($O$5="CLERC",$O$5="PALADIN"),Sorts!X12,Sorts!X36),"")</f>
        <v>T</v>
      </c>
      <c r="FL12" s="142"/>
      <c r="FM12" s="142"/>
      <c r="FN12" s="138" t="str">
        <f>IF($AU$5&lt;&gt;0,IF(OR($O$5="CLERC",$O$5="PALADIN"),Sorts!Y12,Sorts!Y36),"")</f>
        <v>1t/n</v>
      </c>
      <c r="FO12" s="139"/>
      <c r="FP12" s="134"/>
      <c r="FQ12" s="89" t="str">
        <f>IF($AU$5&lt;&gt;0,IF(OR($O$5="CLERC",$O$5="PALADIN"),Sorts!Z12,Sorts!Z36),"")</f>
        <v>X</v>
      </c>
      <c r="FR12" s="89" t="str">
        <f>IF($AU$5&lt;&gt;0,IF(OR($O$5="CLERC",$O$5="PALADIN"),Sorts!AA12,Sorts!AA36),"")</f>
        <v>X</v>
      </c>
      <c r="FS12" s="94" t="str">
        <f>IF($AU$5&lt;&gt;0,IF(OR($O$5="CLERC",$O$5="PALADIN"),Sorts!AB12,Sorts!AB36),"")</f>
        <v>X</v>
      </c>
      <c r="FT12" s="89"/>
      <c r="FU12" s="133" t="s">
        <v>1391</v>
      </c>
      <c r="FV12" s="134"/>
      <c r="FW12" s="89">
        <v>9</v>
      </c>
      <c r="FX12" s="135" t="str">
        <f>IF($AU$7&lt;&gt;0,IF($O$5="Illusionniste",Sorts!AC127,Sorts!W83),"")</f>
        <v/>
      </c>
      <c r="FY12" s="136"/>
      <c r="FZ12" s="136"/>
      <c r="GA12" s="136"/>
      <c r="GB12" s="136"/>
      <c r="GC12" s="136"/>
      <c r="GD12" s="136"/>
      <c r="GE12" s="136"/>
      <c r="GF12" s="136"/>
      <c r="GG12" s="136"/>
      <c r="GH12" s="136"/>
      <c r="GI12" s="136"/>
      <c r="GJ12" s="136"/>
      <c r="GK12" s="136">
        <v>0</v>
      </c>
      <c r="GL12" s="137"/>
      <c r="GM12" s="138" t="str">
        <f>IF($AU$7&lt;&gt;0,IF($O$5="Illusionniste",Sorts!AD127,Sorts!X83),"")</f>
        <v/>
      </c>
      <c r="GN12" s="134"/>
      <c r="GO12" s="142" t="str">
        <f>IF($AU$7&lt;&gt;0,IF($O$5="Illusionniste",Sorts!AE127,Sorts!Y83),"")</f>
        <v/>
      </c>
      <c r="GP12" s="142"/>
      <c r="GQ12" s="142"/>
      <c r="GR12" s="89" t="str">
        <f>IF($AU$7&lt;&gt;0,IF($O$5="Illusionniste",Sorts!AF127,Sorts!Z83),"")</f>
        <v/>
      </c>
      <c r="GS12" s="89" t="str">
        <f>IF($AU$7&lt;&gt;0,IF($O$5="Illusionniste",Sorts!AG127,Sorts!AA83),"")</f>
        <v/>
      </c>
      <c r="GT12" s="94" t="str">
        <f>IF($AU$7&lt;&gt;0,IF($O$5="Illusionniste",Sorts!AH127,Sorts!AB83),"")</f>
        <v/>
      </c>
      <c r="GU12" s="61"/>
      <c r="GW12" s="87">
        <v>9</v>
      </c>
      <c r="GX12" s="139" t="str">
        <f>IF($AU$5&lt;&gt;0,IF(OR($O$5="CLERC",$O$5="PALADIN"),Sorts!AI12,Sorts!AI36),"")</f>
        <v>Répulsion du Bois</v>
      </c>
      <c r="GY12" s="139"/>
      <c r="GZ12" s="139"/>
      <c r="HA12" s="139"/>
      <c r="HB12" s="139"/>
      <c r="HC12" s="139"/>
      <c r="HD12" s="139"/>
      <c r="HE12" s="139"/>
      <c r="HF12" s="139"/>
      <c r="HG12" s="139"/>
      <c r="HH12" s="139"/>
      <c r="HI12" s="139"/>
      <c r="HJ12" s="140"/>
      <c r="HK12" s="141">
        <v>0</v>
      </c>
      <c r="HL12" s="134"/>
      <c r="HM12" s="142">
        <f>IF($AU$5&lt;&gt;0,IF(OR($O$5="CLERC",$O$5="PALADIN"),Sorts!AJ12,Sorts!AJ36),"")</f>
        <v>0</v>
      </c>
      <c r="HN12" s="142"/>
      <c r="HO12" s="142"/>
      <c r="HP12" s="142" t="str">
        <f>IF($AU$5&lt;&gt;0,IF(OR($O$5="CLERC",$O$5="PALADIN"),Sorts!AK12,Sorts!AK36),"")</f>
        <v>4r/n</v>
      </c>
      <c r="HQ12" s="142"/>
      <c r="HR12" s="142"/>
      <c r="HS12" s="89" t="str">
        <f>IF($AU$5&lt;&gt;0,IF(OR($O$5="CLERC",$O$5="PALADIN"),Sorts!AL12,Sorts!AL36),"")</f>
        <v>X</v>
      </c>
      <c r="HT12" s="89" t="str">
        <f>IF($AU$5&lt;&gt;0,IF(OR($O$5="CLERC",$O$5="PALADIN"),Sorts!AM12,Sorts!AM36),"")</f>
        <v>X</v>
      </c>
      <c r="HU12" s="94" t="str">
        <f>IF($AU$5&lt;&gt;0,IF(OR($O$5="CLERC",$O$5="PALADIN"),Sorts!AN12,Sorts!AN36),"")</f>
        <v>X</v>
      </c>
      <c r="HV12" s="89"/>
      <c r="HW12" s="133" t="s">
        <v>1391</v>
      </c>
      <c r="HX12" s="134"/>
      <c r="HY12" s="89">
        <v>9</v>
      </c>
      <c r="HZ12" s="135" t="str">
        <f>IF($AU$7&lt;&gt;0,IF($O$5="Illusionniste",Sorts!AO127,Sorts!AI83),"")</f>
        <v/>
      </c>
      <c r="IA12" s="136"/>
      <c r="IB12" s="136"/>
      <c r="IC12" s="136"/>
      <c r="ID12" s="136"/>
      <c r="IE12" s="136"/>
      <c r="IF12" s="136"/>
      <c r="IG12" s="136"/>
      <c r="IH12" s="136"/>
      <c r="II12" s="136"/>
      <c r="IJ12" s="136"/>
      <c r="IK12" s="136"/>
      <c r="IL12" s="136"/>
      <c r="IM12" s="136">
        <v>0</v>
      </c>
      <c r="IN12" s="137"/>
      <c r="IO12" s="138" t="str">
        <f>IF($AU$7&lt;&gt;0,IF($O$5="Illusionniste",Sorts!AP127,Sorts!AJ83),"")</f>
        <v/>
      </c>
      <c r="IP12" s="134"/>
      <c r="IQ12" s="142" t="str">
        <f>IF($AU$7&lt;&gt;0,IF($O$5="Illusionniste",Sorts!AQ127,Sorts!AK83),"")</f>
        <v/>
      </c>
      <c r="IR12" s="142"/>
      <c r="IS12" s="142"/>
      <c r="IT12" s="89" t="str">
        <f>IF($AU$7&lt;&gt;0,IF($O$5="Illusionniste",Sorts!AR127,Sorts!AL83),"")</f>
        <v/>
      </c>
      <c r="IU12" s="89" t="str">
        <f>IF($AU$7&lt;&gt;0,IF($O$5="Illusionniste",Sorts!AS127,Sorts!AM83),"")</f>
        <v/>
      </c>
      <c r="IV12" s="94" t="str">
        <f>IF($AU$7&lt;&gt;0,IF($O$5="Illusionniste",Sorts!AT127,Sorts!AN83),"")</f>
        <v/>
      </c>
      <c r="IW12" s="61"/>
      <c r="IY12" s="87"/>
      <c r="IZ12" s="139"/>
      <c r="JA12" s="139"/>
      <c r="JB12" s="139"/>
      <c r="JC12" s="139"/>
      <c r="JD12" s="139"/>
      <c r="JE12" s="139"/>
      <c r="JF12" s="139"/>
      <c r="JG12" s="139"/>
      <c r="JH12" s="139"/>
      <c r="JI12" s="139"/>
      <c r="JJ12" s="139"/>
      <c r="JK12" s="139"/>
      <c r="JL12" s="140"/>
      <c r="JM12" s="141"/>
      <c r="JN12" s="134"/>
      <c r="JO12" s="142"/>
      <c r="JP12" s="142"/>
      <c r="JQ12" s="142"/>
      <c r="JR12" s="142"/>
      <c r="JS12" s="142"/>
      <c r="JT12" s="142"/>
      <c r="JU12" s="89"/>
      <c r="JV12" s="89"/>
      <c r="JW12" s="94"/>
      <c r="JX12" s="89"/>
      <c r="JY12" s="133" t="s">
        <v>1391</v>
      </c>
      <c r="JZ12" s="134"/>
      <c r="KA12" s="89">
        <v>9</v>
      </c>
      <c r="KB12" s="138" t="str">
        <f>IF($AU$7&lt;&gt;0,IF($O$5="Illusionniste",Sorts!BA127,Sorts!AU83),"")</f>
        <v/>
      </c>
      <c r="KC12" s="139"/>
      <c r="KD12" s="139"/>
      <c r="KE12" s="139"/>
      <c r="KF12" s="139"/>
      <c r="KG12" s="139"/>
      <c r="KH12" s="139"/>
      <c r="KI12" s="139"/>
      <c r="KJ12" s="139"/>
      <c r="KK12" s="139"/>
      <c r="KL12" s="139"/>
      <c r="KM12" s="139"/>
      <c r="KN12" s="140"/>
      <c r="KO12" s="136">
        <v>0</v>
      </c>
      <c r="KP12" s="137"/>
      <c r="KQ12" s="138" t="str">
        <f>IF($AU$7&lt;&gt;0,IF($O$5="Illusionniste",Sorts!BA127,Sorts!AV83),"")</f>
        <v/>
      </c>
      <c r="KR12" s="134"/>
      <c r="KS12" s="142" t="str">
        <f>IF($AU$7&lt;&gt;0,IF($O$5="Illusionniste",Sorts!BA127,Sorts!AW83),"")</f>
        <v/>
      </c>
      <c r="KT12" s="142"/>
      <c r="KU12" s="142"/>
      <c r="KV12" s="89" t="str">
        <f>IF($AU$7&lt;&gt;0,IF($O$5="Illusionniste",Sorts!BA127,Sorts!AX83),"")</f>
        <v/>
      </c>
      <c r="KW12" s="89" t="str">
        <f>IF($AU$7&lt;&gt;0,IF($O$5="Illusionniste",Sorts!BA127,Sorts!AY83),"")</f>
        <v/>
      </c>
      <c r="KX12" s="94" t="str">
        <f>IF($AU$7&lt;&gt;0,IF($O$5="Illusionniste",Sorts!BA127,Sorts!AZ83),"")</f>
        <v/>
      </c>
    </row>
    <row r="13" spans="2:310" ht="17.25" thickTop="1" x14ac:dyDescent="0.3">
      <c r="B13" s="291">
        <v>14</v>
      </c>
      <c r="C13" s="292"/>
      <c r="E13" s="295" t="s">
        <v>18</v>
      </c>
      <c r="F13" s="296"/>
      <c r="G13" s="283" t="s">
        <v>82</v>
      </c>
      <c r="H13" s="285"/>
      <c r="I13" s="297">
        <f>VLOOKUP($B$13,Caractéristiques!$B$133:$F$160,2,FALSE)</f>
        <v>4</v>
      </c>
      <c r="J13" s="298"/>
      <c r="K13" s="14"/>
      <c r="L13" s="283" t="s">
        <v>84</v>
      </c>
      <c r="M13" s="285"/>
      <c r="N13" s="286">
        <f>VLOOKUP($B$13,Caractéristiques!$B$133:$F$160,3,FALSE)</f>
        <v>0.55000000000000004</v>
      </c>
      <c r="O13" s="287"/>
      <c r="P13" s="14"/>
      <c r="Q13" s="283" t="s">
        <v>86</v>
      </c>
      <c r="R13" s="285"/>
      <c r="S13" s="297">
        <f>VLOOKUP($B$13,Caractéristiques!$B$133:$F$160,4,FALSE)</f>
        <v>6</v>
      </c>
      <c r="T13" s="298"/>
      <c r="U13" s="14"/>
      <c r="V13" s="283" t="s">
        <v>86</v>
      </c>
      <c r="W13" s="285"/>
      <c r="X13" s="297">
        <f>VLOOKUP($B$13,Caractéristiques!$B$133:$F$160,5,FALSE)</f>
        <v>9</v>
      </c>
      <c r="Y13" s="298"/>
      <c r="Z13" s="14"/>
      <c r="AA13" s="14"/>
      <c r="AB13" s="14"/>
      <c r="AC13" s="14"/>
      <c r="AD13" s="15"/>
      <c r="AF13" s="149" t="s">
        <v>1415</v>
      </c>
      <c r="AG13" s="132"/>
      <c r="AH13" s="132"/>
      <c r="AI13" s="132"/>
      <c r="AJ13" s="132"/>
      <c r="AK13" s="132">
        <f>INDEX(Niveaux!$A$1115:$L$1151,$AO$11+1+3,MATCH($O$5,Niveaux!$B$1115:$L$1115,0)+1)</f>
        <v>0</v>
      </c>
      <c r="AL13" s="132"/>
      <c r="AO13" s="29"/>
      <c r="AQ13" s="87">
        <v>4</v>
      </c>
      <c r="AR13" s="139" t="str">
        <f>IF($AU$5&lt;&gt;0,IF($O$5="CLERC",Sorts!E7,Sorts!E31),"")</f>
        <v>Détection de la Magie</v>
      </c>
      <c r="AS13" s="139"/>
      <c r="AT13" s="139"/>
      <c r="AU13" s="139"/>
      <c r="AV13" s="139"/>
      <c r="AW13" s="139"/>
      <c r="AX13" s="139"/>
      <c r="AY13" s="139"/>
      <c r="AZ13" s="139"/>
      <c r="BA13" s="139"/>
      <c r="BB13" s="139"/>
      <c r="BC13" s="139"/>
      <c r="BD13" s="140"/>
      <c r="BE13" s="141">
        <v>0</v>
      </c>
      <c r="BF13" s="139"/>
      <c r="BG13" s="142">
        <f>IF($AU$5&lt;&gt;0,IF($O$5="CLERC",Sorts!F7,Sorts!F31),"")</f>
        <v>0</v>
      </c>
      <c r="BH13" s="142"/>
      <c r="BI13" s="142"/>
      <c r="BJ13" s="142" t="str">
        <f>IF($AU$5&lt;&gt;0,IF($O$5="CLERC",Sorts!G7,Sorts!G31),"")</f>
        <v>12r</v>
      </c>
      <c r="BK13" s="142"/>
      <c r="BL13" s="142"/>
      <c r="BM13" s="89" t="str">
        <f>IF($AU$5&lt;&gt;0,IF($O$5="CLERC",Sorts!H7,Sorts!H31),"")</f>
        <v>X</v>
      </c>
      <c r="BN13" s="89" t="str">
        <f>IF($AU$5&lt;&gt;0,IF($O$5="CLERC",Sorts!I7,Sorts!I31),"")</f>
        <v>X</v>
      </c>
      <c r="BO13" s="94" t="str">
        <f>IF($AU$5&lt;&gt;0,IF($O$5="CLERC",Sorts!J7,Sorts!J31),"")</f>
        <v>X</v>
      </c>
      <c r="BP13" s="89"/>
      <c r="BQ13" s="133" t="s">
        <v>1391</v>
      </c>
      <c r="BR13" s="134"/>
      <c r="BS13" s="89">
        <v>4</v>
      </c>
      <c r="BT13" s="138" t="str">
        <f>IF($AU$7&lt;&gt;0,IF($O$5="ILLUSIONNISTE",Sorts!K122,Sorts!E78),"")</f>
        <v/>
      </c>
      <c r="BU13" s="139"/>
      <c r="BV13" s="139"/>
      <c r="BW13" s="139"/>
      <c r="BX13" s="139"/>
      <c r="BY13" s="139"/>
      <c r="BZ13" s="139"/>
      <c r="CA13" s="139"/>
      <c r="CB13" s="139"/>
      <c r="CC13" s="139"/>
      <c r="CD13" s="139"/>
      <c r="CE13" s="139"/>
      <c r="CF13" s="140"/>
      <c r="CG13" s="136">
        <v>0</v>
      </c>
      <c r="CH13" s="137"/>
      <c r="CI13" s="138" t="str">
        <f>IF($AU$7&lt;&gt;0,IF($O$5="ILLUSIONNISTE",Sorts!L122,Sorts!F78),"")</f>
        <v/>
      </c>
      <c r="CJ13" s="134"/>
      <c r="CK13" s="142" t="str">
        <f>IF($AU$7&lt;&gt;0,IF($O$5="ILLUSIONNISTE",Sorts!M122,Sorts!G78),"")</f>
        <v/>
      </c>
      <c r="CL13" s="142"/>
      <c r="CM13" s="142"/>
      <c r="CN13" s="89" t="str">
        <f>IF($AU$7&lt;&gt;0,IF($O$5="ILLUSIONNISTE",Sorts!N122,Sorts!H78),"")</f>
        <v/>
      </c>
      <c r="CO13" s="89" t="str">
        <f>IF($AU$7&lt;&gt;0,IF($O$5="ILLUSIONNISTE",Sorts!O122,Sorts!I78),"")</f>
        <v/>
      </c>
      <c r="CP13" s="94" t="str">
        <f>IF($AU$7&lt;&gt;0,IF($O$5="ILLUSIONNISTE",Sorts!P122,Sorts!J78),"")</f>
        <v/>
      </c>
      <c r="CQ13" s="61"/>
      <c r="CS13" s="87">
        <v>10</v>
      </c>
      <c r="CT13" s="139" t="str">
        <f>IF($AU$5&lt;&gt;0,IF(OR($O$5="CLERC",$O$5="PALADIN"),Sorts!K13,Sorts!K37),"")</f>
        <v>Localisation des Plantes</v>
      </c>
      <c r="CU13" s="139"/>
      <c r="CV13" s="139"/>
      <c r="CW13" s="139"/>
      <c r="CX13" s="139"/>
      <c r="CY13" s="139"/>
      <c r="CZ13" s="139"/>
      <c r="DA13" s="139"/>
      <c r="DB13" s="139"/>
      <c r="DC13" s="139"/>
      <c r="DD13" s="139"/>
      <c r="DE13" s="139"/>
      <c r="DF13" s="140"/>
      <c r="DG13" s="141">
        <v>0</v>
      </c>
      <c r="DH13" s="134"/>
      <c r="DI13" s="142">
        <f>IF($AU$5&lt;&gt;0,IF(OR($O$5="CLERC",$O$5="PALADIN"),Sorts!L13,Sorts!L37),"")</f>
        <v>0</v>
      </c>
      <c r="DJ13" s="142"/>
      <c r="DK13" s="142"/>
      <c r="DL13" s="142" t="str">
        <f>IF($AU$5&lt;&gt;0,IF(OR($O$5="CLERC",$O$5="PALADIN"),Sorts!M13,Sorts!M37),"")</f>
        <v>1t/n</v>
      </c>
      <c r="DM13" s="142"/>
      <c r="DN13" s="142"/>
      <c r="DO13" s="89" t="str">
        <f>IF($AU$5&lt;&gt;0,IF(OR($O$5="CLERC",$O$5="PALADIN"),Sorts!N13,Sorts!N37),"")</f>
        <v>X</v>
      </c>
      <c r="DP13" s="89" t="str">
        <f>IF($AU$5&lt;&gt;0,IF(OR($O$5="CLERC",$O$5="PALADIN"),Sorts!O13,Sorts!O37),"")</f>
        <v>X</v>
      </c>
      <c r="DQ13" s="94" t="str">
        <f>IF($AU$5&lt;&gt;0,IF(OR($O$5="CLERC",$O$5="PALADIN"),Sorts!P13,Sorts!P37),"")</f>
        <v>X</v>
      </c>
      <c r="DR13" s="89"/>
      <c r="DS13" s="133" t="s">
        <v>1391</v>
      </c>
      <c r="DT13" s="134"/>
      <c r="DU13" s="89">
        <v>10</v>
      </c>
      <c r="DV13" s="135" t="str">
        <f>IF($AU$7&lt;&gt;0,IF($O$5="Illusionniste",Sorts!Q128,Sorts!K84),"")</f>
        <v/>
      </c>
      <c r="DW13" s="136"/>
      <c r="DX13" s="136"/>
      <c r="DY13" s="136"/>
      <c r="DZ13" s="136"/>
      <c r="EA13" s="136"/>
      <c r="EB13" s="136"/>
      <c r="EC13" s="136"/>
      <c r="ED13" s="136"/>
      <c r="EE13" s="136"/>
      <c r="EF13" s="136"/>
      <c r="EG13" s="136"/>
      <c r="EH13" s="136"/>
      <c r="EI13" s="136">
        <v>0</v>
      </c>
      <c r="EJ13" s="137"/>
      <c r="EK13" s="138" t="str">
        <f>IF($AU$7&lt;&gt;0,IF($O$5="Illusionniste",Sorts!R128,Sorts!L84),"")</f>
        <v/>
      </c>
      <c r="EL13" s="134"/>
      <c r="EM13" s="142" t="str">
        <f>IF($AU$7&lt;&gt;0,IF($O$5="Illusionniste",Sorts!S128,Sorts!M84),"")</f>
        <v/>
      </c>
      <c r="EN13" s="142"/>
      <c r="EO13" s="142"/>
      <c r="EP13" s="89" t="str">
        <f>IF($AU$7&lt;&gt;0,IF($O$5="Illusionniste",Sorts!T128,Sorts!N84),"")</f>
        <v/>
      </c>
      <c r="EQ13" s="89" t="str">
        <f>IF($AU$7&lt;&gt;0,IF($O$5="Illusionniste",Sorts!U128,Sorts!O84),"")</f>
        <v/>
      </c>
      <c r="ER13" s="94" t="str">
        <f>IF($AU$7&lt;&gt;0,IF($O$5="Illusionniste",Sorts!V128,Sorts!P84),"")</f>
        <v/>
      </c>
      <c r="ES13" s="61"/>
      <c r="EU13" s="87">
        <v>10</v>
      </c>
      <c r="EV13" s="139" t="str">
        <f>IF($AU$5&lt;&gt;0,IF(OR($O$5="CLERC",$O$5="PALADIN"),Sorts!W13,Sorts!W37),"")</f>
        <v>Protection contre la Foudre</v>
      </c>
      <c r="EW13" s="139"/>
      <c r="EX13" s="139"/>
      <c r="EY13" s="139"/>
      <c r="EZ13" s="139"/>
      <c r="FA13" s="139"/>
      <c r="FB13" s="139"/>
      <c r="FC13" s="139"/>
      <c r="FD13" s="139"/>
      <c r="FE13" s="139"/>
      <c r="FF13" s="139"/>
      <c r="FG13" s="139"/>
      <c r="FH13" s="140"/>
      <c r="FI13" s="141">
        <v>0</v>
      </c>
      <c r="FJ13" s="134"/>
      <c r="FK13" s="142" t="str">
        <f>IF($AU$5&lt;&gt;0,IF(OR($O$5="CLERC",$O$5="PALADIN"),Sorts!X13,Sorts!X37),"")</f>
        <v>T</v>
      </c>
      <c r="FL13" s="142"/>
      <c r="FM13" s="142"/>
      <c r="FN13" s="138" t="str">
        <f>IF($AU$5&lt;&gt;0,IF(OR($O$5="CLERC",$O$5="PALADIN"),Sorts!Y13,Sorts!Y37),"")</f>
        <v>S</v>
      </c>
      <c r="FO13" s="139"/>
      <c r="FP13" s="134"/>
      <c r="FQ13" s="89" t="str">
        <f>IF($AU$5&lt;&gt;0,IF(OR($O$5="CLERC",$O$5="PALADIN"),Sorts!Z13,Sorts!Z37),"")</f>
        <v>X</v>
      </c>
      <c r="FR13" s="89" t="str">
        <f>IF($AU$5&lt;&gt;0,IF(OR($O$5="CLERC",$O$5="PALADIN"),Sorts!AA13,Sorts!AA37),"")</f>
        <v>X</v>
      </c>
      <c r="FS13" s="94" t="str">
        <f>IF($AU$5&lt;&gt;0,IF(OR($O$5="CLERC",$O$5="PALADIN"),Sorts!AB13,Sorts!AB37),"")</f>
        <v>X</v>
      </c>
      <c r="FT13" s="89"/>
      <c r="FU13" s="133" t="s">
        <v>1391</v>
      </c>
      <c r="FV13" s="134"/>
      <c r="FW13" s="89">
        <v>10</v>
      </c>
      <c r="FX13" s="135" t="str">
        <f>IF($AU$7&lt;&gt;0,IF($O$5="Illusionniste",Sorts!AC128,Sorts!W84),"")</f>
        <v/>
      </c>
      <c r="FY13" s="136"/>
      <c r="FZ13" s="136"/>
      <c r="GA13" s="136"/>
      <c r="GB13" s="136"/>
      <c r="GC13" s="136"/>
      <c r="GD13" s="136"/>
      <c r="GE13" s="136"/>
      <c r="GF13" s="136"/>
      <c r="GG13" s="136"/>
      <c r="GH13" s="136"/>
      <c r="GI13" s="136"/>
      <c r="GJ13" s="136"/>
      <c r="GK13" s="136">
        <v>0</v>
      </c>
      <c r="GL13" s="137"/>
      <c r="GM13" s="138" t="str">
        <f>IF($AU$7&lt;&gt;0,IF($O$5="Illusionniste",Sorts!AD128,Sorts!X84),"")</f>
        <v/>
      </c>
      <c r="GN13" s="134"/>
      <c r="GO13" s="142" t="str">
        <f>IF($AU$7&lt;&gt;0,IF($O$5="Illusionniste",Sorts!AE128,Sorts!Y84),"")</f>
        <v/>
      </c>
      <c r="GP13" s="142"/>
      <c r="GQ13" s="142"/>
      <c r="GR13" s="89" t="str">
        <f>IF($AU$7&lt;&gt;0,IF($O$5="Illusionniste",Sorts!AF128,Sorts!Z84),"")</f>
        <v/>
      </c>
      <c r="GS13" s="89" t="str">
        <f>IF($AU$7&lt;&gt;0,IF($O$5="Illusionniste",Sorts!AG128,Sorts!AA84),"")</f>
        <v/>
      </c>
      <c r="GT13" s="94" t="str">
        <f>IF($AU$7&lt;&gt;0,IF($O$5="Illusionniste",Sorts!AH128,Sorts!AB84),"")</f>
        <v/>
      </c>
      <c r="GU13" s="61"/>
      <c r="GW13" s="87">
        <v>10</v>
      </c>
      <c r="GX13" s="139" t="str">
        <f>IF($AU$5&lt;&gt;0,IF(OR($O$5="CLERC",$O$5="PALADIN"),Sorts!AI13,Sorts!AI37),"")</f>
        <v>Soin Ultime</v>
      </c>
      <c r="GY13" s="139"/>
      <c r="GZ13" s="139"/>
      <c r="HA13" s="139"/>
      <c r="HB13" s="139"/>
      <c r="HC13" s="139"/>
      <c r="HD13" s="139"/>
      <c r="HE13" s="139"/>
      <c r="HF13" s="139"/>
      <c r="HG13" s="139"/>
      <c r="HH13" s="139"/>
      <c r="HI13" s="139"/>
      <c r="HJ13" s="140"/>
      <c r="HK13" s="141">
        <v>0</v>
      </c>
      <c r="HL13" s="134"/>
      <c r="HM13" s="142" t="str">
        <f>IF($AU$5&lt;&gt;0,IF(OR($O$5="CLERC",$O$5="PALADIN"),Sorts!AJ13,Sorts!AJ37),"")</f>
        <v>T</v>
      </c>
      <c r="HN13" s="142"/>
      <c r="HO13" s="142"/>
      <c r="HP13" s="142" t="str">
        <f>IF($AU$5&lt;&gt;0,IF(OR($O$5="CLERC",$O$5="PALADIN"),Sorts!AK13,Sorts!AK37),"")</f>
        <v>P</v>
      </c>
      <c r="HQ13" s="142"/>
      <c r="HR13" s="142"/>
      <c r="HS13" s="89" t="str">
        <f>IF($AU$5&lt;&gt;0,IF(OR($O$5="CLERC",$O$5="PALADIN"),Sorts!AL13,Sorts!AL37),"")</f>
        <v>X</v>
      </c>
      <c r="HT13" s="89" t="str">
        <f>IF($AU$5&lt;&gt;0,IF(OR($O$5="CLERC",$O$5="PALADIN"),Sorts!AM13,Sorts!AM37),"")</f>
        <v>X</v>
      </c>
      <c r="HU13" s="94" t="str">
        <f>IF($AU$5&lt;&gt;0,IF(OR($O$5="CLERC",$O$5="PALADIN"),Sorts!AN13,Sorts!AN37),"")</f>
        <v>X</v>
      </c>
      <c r="HV13" s="89"/>
      <c r="HW13" s="133" t="s">
        <v>1391</v>
      </c>
      <c r="HX13" s="134"/>
      <c r="HY13" s="89">
        <v>10</v>
      </c>
      <c r="HZ13" s="135" t="str">
        <f>IF($AU$7&lt;&gt;0,IF($O$5="Illusionniste",Sorts!AO128,Sorts!AI84),"")</f>
        <v/>
      </c>
      <c r="IA13" s="136"/>
      <c r="IB13" s="136"/>
      <c r="IC13" s="136"/>
      <c r="ID13" s="136"/>
      <c r="IE13" s="136"/>
      <c r="IF13" s="136"/>
      <c r="IG13" s="136"/>
      <c r="IH13" s="136"/>
      <c r="II13" s="136"/>
      <c r="IJ13" s="136"/>
      <c r="IK13" s="136"/>
      <c r="IL13" s="136"/>
      <c r="IM13" s="136">
        <v>0</v>
      </c>
      <c r="IN13" s="137"/>
      <c r="IO13" s="138" t="str">
        <f>IF($AU$7&lt;&gt;0,IF($O$5="Illusionniste",Sorts!AP128,Sorts!AJ84),"")</f>
        <v/>
      </c>
      <c r="IP13" s="134"/>
      <c r="IQ13" s="142" t="str">
        <f>IF($AU$7&lt;&gt;0,IF($O$5="Illusionniste",Sorts!AQ128,Sorts!AK84),"")</f>
        <v/>
      </c>
      <c r="IR13" s="142"/>
      <c r="IS13" s="142"/>
      <c r="IT13" s="89" t="str">
        <f>IF($AU$7&lt;&gt;0,IF($O$5="Illusionniste",Sorts!AR128,Sorts!AL84),"")</f>
        <v/>
      </c>
      <c r="IU13" s="89" t="str">
        <f>IF($AU$7&lt;&gt;0,IF($O$5="Illusionniste",Sorts!AS128,Sorts!AM84),"")</f>
        <v/>
      </c>
      <c r="IV13" s="94" t="str">
        <f>IF($AU$7&lt;&gt;0,IF($O$5="Illusionniste",Sorts!AT128,Sorts!AN84),"")</f>
        <v/>
      </c>
      <c r="IW13" s="61"/>
      <c r="IY13" s="87"/>
      <c r="IZ13" s="139"/>
      <c r="JA13" s="139"/>
      <c r="JB13" s="139"/>
      <c r="JC13" s="139"/>
      <c r="JD13" s="139"/>
      <c r="JE13" s="139"/>
      <c r="JF13" s="139"/>
      <c r="JG13" s="139"/>
      <c r="JH13" s="139"/>
      <c r="JI13" s="139"/>
      <c r="JJ13" s="139"/>
      <c r="JK13" s="139"/>
      <c r="JL13" s="140"/>
      <c r="JM13" s="141"/>
      <c r="JN13" s="134"/>
      <c r="JO13" s="142"/>
      <c r="JP13" s="142"/>
      <c r="JQ13" s="142"/>
      <c r="JR13" s="142"/>
      <c r="JS13" s="142"/>
      <c r="JT13" s="142"/>
      <c r="JU13" s="89"/>
      <c r="JV13" s="89"/>
      <c r="JW13" s="94"/>
      <c r="JX13" s="89"/>
      <c r="JY13" s="133" t="s">
        <v>1391</v>
      </c>
      <c r="JZ13" s="134"/>
      <c r="KA13" s="89">
        <v>10</v>
      </c>
      <c r="KB13" s="138" t="str">
        <f>IF($AU$7&lt;&gt;0,IF($O$5="Illusionniste",Sorts!BA128,Sorts!AU84),"")</f>
        <v/>
      </c>
      <c r="KC13" s="139"/>
      <c r="KD13" s="139"/>
      <c r="KE13" s="139"/>
      <c r="KF13" s="139"/>
      <c r="KG13" s="139"/>
      <c r="KH13" s="139"/>
      <c r="KI13" s="139"/>
      <c r="KJ13" s="139"/>
      <c r="KK13" s="139"/>
      <c r="KL13" s="139"/>
      <c r="KM13" s="139"/>
      <c r="KN13" s="140"/>
      <c r="KO13" s="136">
        <v>0</v>
      </c>
      <c r="KP13" s="137"/>
      <c r="KQ13" s="138" t="str">
        <f>IF($AU$7&lt;&gt;0,IF($O$5="Illusionniste",Sorts!BA128,Sorts!AV84),"")</f>
        <v/>
      </c>
      <c r="KR13" s="134"/>
      <c r="KS13" s="142" t="str">
        <f>IF($AU$7&lt;&gt;0,IF($O$5="Illusionniste",Sorts!BA128,Sorts!AW84),"")</f>
        <v/>
      </c>
      <c r="KT13" s="142"/>
      <c r="KU13" s="142"/>
      <c r="KV13" s="89" t="str">
        <f>IF($AU$7&lt;&gt;0,IF($O$5="Illusionniste",Sorts!BA128,Sorts!AX84),"")</f>
        <v/>
      </c>
      <c r="KW13" s="89" t="str">
        <f>IF($AU$7&lt;&gt;0,IF($O$5="Illusionniste",Sorts!BA128,Sorts!AY84),"")</f>
        <v/>
      </c>
      <c r="KX13" s="94" t="str">
        <f>IF($AU$7&lt;&gt;0,IF($O$5="Illusionniste",Sorts!BA128,Sorts!AZ84),"")</f>
        <v/>
      </c>
    </row>
    <row r="14" spans="2:310" ht="17.25" thickBot="1" x14ac:dyDescent="0.35">
      <c r="B14" s="293"/>
      <c r="C14" s="294"/>
      <c r="E14" s="295"/>
      <c r="F14" s="296"/>
      <c r="G14" s="290" t="s">
        <v>83</v>
      </c>
      <c r="H14" s="177"/>
      <c r="I14" s="299"/>
      <c r="J14" s="300"/>
      <c r="K14" s="17"/>
      <c r="L14" s="290" t="s">
        <v>85</v>
      </c>
      <c r="M14" s="177"/>
      <c r="N14" s="288"/>
      <c r="O14" s="289"/>
      <c r="P14" s="17"/>
      <c r="Q14" s="290" t="s">
        <v>223</v>
      </c>
      <c r="R14" s="177"/>
      <c r="S14" s="299"/>
      <c r="T14" s="300"/>
      <c r="U14" s="17"/>
      <c r="V14" s="290" t="s">
        <v>224</v>
      </c>
      <c r="W14" s="177"/>
      <c r="X14" s="299"/>
      <c r="Y14" s="300"/>
      <c r="Z14" s="17"/>
      <c r="AA14" s="17"/>
      <c r="AB14" s="17"/>
      <c r="AC14" s="17"/>
      <c r="AD14" s="18"/>
      <c r="AF14" s="149" t="s">
        <v>1416</v>
      </c>
      <c r="AG14" s="132"/>
      <c r="AH14" s="132"/>
      <c r="AI14" s="132"/>
      <c r="AJ14" s="132"/>
      <c r="AK14" s="132">
        <f>INDEX(Niveaux!$A$1115:$L$1151,$AO$11+1+2,MATCH($O$5,Niveaux!$B$1115:$L$1115,0)+1)</f>
        <v>0</v>
      </c>
      <c r="AL14" s="132"/>
      <c r="AO14" s="29"/>
      <c r="AQ14" s="87">
        <v>5</v>
      </c>
      <c r="AR14" s="139" t="str">
        <f>IF($AU$5&lt;&gt;0,IF($O$5="CLERC",Sorts!E8,Sorts!E32),"")</f>
        <v>Détection des Pièges Sylvestres</v>
      </c>
      <c r="AS14" s="139"/>
      <c r="AT14" s="139"/>
      <c r="AU14" s="139"/>
      <c r="AV14" s="139"/>
      <c r="AW14" s="139"/>
      <c r="AX14" s="139"/>
      <c r="AY14" s="139"/>
      <c r="AZ14" s="139"/>
      <c r="BA14" s="139"/>
      <c r="BB14" s="139"/>
      <c r="BC14" s="139"/>
      <c r="BD14" s="140"/>
      <c r="BE14" s="141">
        <v>0</v>
      </c>
      <c r="BF14" s="139"/>
      <c r="BG14" s="142">
        <f>IF($AU$5&lt;&gt;0,IF($O$5="CLERC",Sorts!F8,Sorts!F32),"")</f>
        <v>0</v>
      </c>
      <c r="BH14" s="142"/>
      <c r="BI14" s="142"/>
      <c r="BJ14" s="142" t="str">
        <f>IF($AU$5&lt;&gt;0,IF($O$5="CLERC",Sorts!G8,Sorts!G32),"")</f>
        <v>4r/n</v>
      </c>
      <c r="BK14" s="142"/>
      <c r="BL14" s="142"/>
      <c r="BM14" s="89" t="str">
        <f>IF($AU$5&lt;&gt;0,IF($O$5="CLERC",Sorts!H8,Sorts!H32),"")</f>
        <v>X</v>
      </c>
      <c r="BN14" s="89" t="str">
        <f>IF($AU$5&lt;&gt;0,IF($O$5="CLERC",Sorts!I8,Sorts!I32),"")</f>
        <v>X</v>
      </c>
      <c r="BO14" s="94" t="str">
        <f>IF($AU$5&lt;&gt;0,IF($O$5="CLERC",Sorts!J8,Sorts!J32),"")</f>
        <v>X</v>
      </c>
      <c r="BP14" s="89"/>
      <c r="BQ14" s="133" t="s">
        <v>1391</v>
      </c>
      <c r="BR14" s="134"/>
      <c r="BS14" s="89">
        <v>5</v>
      </c>
      <c r="BT14" s="135" t="str">
        <f>IF($AU$7&lt;&gt;0,IF($O$5="ILLUSIONNISTE",Sorts!K123,Sorts!E79),"")</f>
        <v/>
      </c>
      <c r="BU14" s="136"/>
      <c r="BV14" s="136"/>
      <c r="BW14" s="136"/>
      <c r="BX14" s="136"/>
      <c r="BY14" s="136"/>
      <c r="BZ14" s="136"/>
      <c r="CA14" s="136"/>
      <c r="CB14" s="136"/>
      <c r="CC14" s="136"/>
      <c r="CD14" s="136"/>
      <c r="CE14" s="136"/>
      <c r="CF14" s="136"/>
      <c r="CG14" s="136">
        <v>0</v>
      </c>
      <c r="CH14" s="137"/>
      <c r="CI14" s="138" t="str">
        <f>IF($AU$7&lt;&gt;0,IF($O$5="ILLUSIONNISTE",Sorts!L123,Sorts!F79),"")</f>
        <v/>
      </c>
      <c r="CJ14" s="134"/>
      <c r="CK14" s="142" t="str">
        <f>IF($AU$7&lt;&gt;0,IF($O$5="ILLUSIONNISTE",Sorts!M123,Sorts!G79),"")</f>
        <v/>
      </c>
      <c r="CL14" s="142"/>
      <c r="CM14" s="142"/>
      <c r="CN14" s="89" t="str">
        <f>IF($AU$7&lt;&gt;0,IF($O$5="ILLUSIONNISTE",Sorts!N123,Sorts!H79),"")</f>
        <v/>
      </c>
      <c r="CO14" s="89" t="str">
        <f>IF($AU$7&lt;&gt;0,IF($O$5="ILLUSIONNISTE",Sorts!O123,Sorts!I79),"")</f>
        <v/>
      </c>
      <c r="CP14" s="94" t="str">
        <f>IF($AU$7&lt;&gt;0,IF($O$5="ILLUSIONNISTE",Sorts!P123,Sorts!J79),"")</f>
        <v/>
      </c>
      <c r="CQ14" s="61"/>
      <c r="CS14" s="87">
        <v>11</v>
      </c>
      <c r="CT14" s="139" t="str">
        <f>IF($AU$5&lt;&gt;0,IF(OR($O$5="CLERC",$O$5="PALADIN"),Sorts!K14,Sorts!K38),"")</f>
        <v>Métal Brûlant</v>
      </c>
      <c r="CU14" s="139"/>
      <c r="CV14" s="139"/>
      <c r="CW14" s="139"/>
      <c r="CX14" s="139"/>
      <c r="CY14" s="139"/>
      <c r="CZ14" s="139"/>
      <c r="DA14" s="139"/>
      <c r="DB14" s="139"/>
      <c r="DC14" s="139"/>
      <c r="DD14" s="139"/>
      <c r="DE14" s="139"/>
      <c r="DF14" s="140"/>
      <c r="DG14" s="141">
        <v>0</v>
      </c>
      <c r="DH14" s="134"/>
      <c r="DI14" s="142" t="str">
        <f>IF($AU$5&lt;&gt;0,IF(OR($O$5="CLERC",$O$5="PALADIN"),Sorts!L14,Sorts!L38),"")</f>
        <v>4''</v>
      </c>
      <c r="DJ14" s="142"/>
      <c r="DK14" s="142"/>
      <c r="DL14" s="142" t="str">
        <f>IF($AU$5&lt;&gt;0,IF(OR($O$5="CLERC",$O$5="PALADIN"),Sorts!M14,Sorts!M38),"")</f>
        <v>7r</v>
      </c>
      <c r="DM14" s="142"/>
      <c r="DN14" s="142"/>
      <c r="DO14" s="89" t="str">
        <f>IF($AU$5&lt;&gt;0,IF(OR($O$5="CLERC",$O$5="PALADIN"),Sorts!N14,Sorts!N38),"")</f>
        <v>X</v>
      </c>
      <c r="DP14" s="89" t="str">
        <f>IF($AU$5&lt;&gt;0,IF(OR($O$5="CLERC",$O$5="PALADIN"),Sorts!O14,Sorts!O38),"")</f>
        <v>X</v>
      </c>
      <c r="DQ14" s="94" t="str">
        <f>IF($AU$5&lt;&gt;0,IF(OR($O$5="CLERC",$O$5="PALADIN"),Sorts!P14,Sorts!P38),"")</f>
        <v>X</v>
      </c>
      <c r="DR14" s="89"/>
      <c r="DS14" s="133" t="s">
        <v>1391</v>
      </c>
      <c r="DT14" s="134"/>
      <c r="DU14" s="89">
        <v>11</v>
      </c>
      <c r="DV14" s="135" t="str">
        <f>IF($AU$7&lt;&gt;0,IF($O$5="Illusionniste",Sorts!Q129,Sorts!K85),"")</f>
        <v/>
      </c>
      <c r="DW14" s="136"/>
      <c r="DX14" s="136"/>
      <c r="DY14" s="136"/>
      <c r="DZ14" s="136"/>
      <c r="EA14" s="136"/>
      <c r="EB14" s="136"/>
      <c r="EC14" s="136"/>
      <c r="ED14" s="136"/>
      <c r="EE14" s="136"/>
      <c r="EF14" s="136"/>
      <c r="EG14" s="136"/>
      <c r="EH14" s="136"/>
      <c r="EI14" s="136">
        <v>0</v>
      </c>
      <c r="EJ14" s="137"/>
      <c r="EK14" s="138" t="str">
        <f>IF($AU$7&lt;&gt;0,IF($O$5="Illusionniste",Sorts!R129,Sorts!L85),"")</f>
        <v/>
      </c>
      <c r="EL14" s="134"/>
      <c r="EM14" s="142" t="str">
        <f>IF($AU$7&lt;&gt;0,IF($O$5="Illusionniste",Sorts!S129,Sorts!M85),"")</f>
        <v/>
      </c>
      <c r="EN14" s="142"/>
      <c r="EO14" s="142"/>
      <c r="EP14" s="89" t="str">
        <f>IF($AU$7&lt;&gt;0,IF($O$5="Illusionniste",Sorts!T129,Sorts!N85),"")</f>
        <v/>
      </c>
      <c r="EQ14" s="89" t="str">
        <f>IF($AU$7&lt;&gt;0,IF($O$5="Illusionniste",Sorts!U129,Sorts!O85),"")</f>
        <v/>
      </c>
      <c r="ER14" s="94" t="str">
        <f>IF($AU$7&lt;&gt;0,IF($O$5="Illusionniste",Sorts!V129,Sorts!P85),"")</f>
        <v/>
      </c>
      <c r="ES14" s="61"/>
      <c r="EU14" s="87">
        <v>11</v>
      </c>
      <c r="EV14" s="139" t="str">
        <f>IF($AU$5&lt;&gt;0,IF(OR($O$5="CLERC",$O$5="PALADIN"),Sorts!W14,Sorts!W38),"")</f>
        <v>Répulsion des Insectes</v>
      </c>
      <c r="EW14" s="139"/>
      <c r="EX14" s="139"/>
      <c r="EY14" s="139"/>
      <c r="EZ14" s="139"/>
      <c r="FA14" s="139"/>
      <c r="FB14" s="139"/>
      <c r="FC14" s="139"/>
      <c r="FD14" s="139"/>
      <c r="FE14" s="139"/>
      <c r="FF14" s="139"/>
      <c r="FG14" s="139"/>
      <c r="FH14" s="140"/>
      <c r="FI14" s="141">
        <v>0</v>
      </c>
      <c r="FJ14" s="134"/>
      <c r="FK14" s="142">
        <f>IF($AU$5&lt;&gt;0,IF(OR($O$5="CLERC",$O$5="PALADIN"),Sorts!X14,Sorts!X38),"")</f>
        <v>0</v>
      </c>
      <c r="FL14" s="142"/>
      <c r="FM14" s="142"/>
      <c r="FN14" s="138" t="str">
        <f>IF($AU$5&lt;&gt;0,IF(OR($O$5="CLERC",$O$5="PALADIN"),Sorts!Y14,Sorts!Y38),"")</f>
        <v>1t/n</v>
      </c>
      <c r="FO14" s="139"/>
      <c r="FP14" s="134"/>
      <c r="FQ14" s="89" t="str">
        <f>IF($AU$5&lt;&gt;0,IF(OR($O$5="CLERC",$O$5="PALADIN"),Sorts!Z14,Sorts!Z38),"")</f>
        <v>X</v>
      </c>
      <c r="FR14" s="89" t="str">
        <f>IF($AU$5&lt;&gt;0,IF(OR($O$5="CLERC",$O$5="PALADIN"),Sorts!AA14,Sorts!AA38),"")</f>
        <v>X</v>
      </c>
      <c r="FS14" s="94" t="str">
        <f>IF($AU$5&lt;&gt;0,IF(OR($O$5="CLERC",$O$5="PALADIN"),Sorts!AB14,Sorts!AB38),"")</f>
        <v>X</v>
      </c>
      <c r="FT14" s="89"/>
      <c r="FU14" s="133" t="s">
        <v>1391</v>
      </c>
      <c r="FV14" s="134"/>
      <c r="FW14" s="89">
        <v>11</v>
      </c>
      <c r="FX14" s="135" t="str">
        <f>IF($AU$7&lt;&gt;0,IF($O$5="Illusionniste",Sorts!AC129,Sorts!W85),"")</f>
        <v/>
      </c>
      <c r="FY14" s="136"/>
      <c r="FZ14" s="136"/>
      <c r="GA14" s="136"/>
      <c r="GB14" s="136"/>
      <c r="GC14" s="136"/>
      <c r="GD14" s="136"/>
      <c r="GE14" s="136"/>
      <c r="GF14" s="136"/>
      <c r="GG14" s="136"/>
      <c r="GH14" s="136"/>
      <c r="GI14" s="136"/>
      <c r="GJ14" s="136"/>
      <c r="GK14" s="136">
        <v>0</v>
      </c>
      <c r="GL14" s="137"/>
      <c r="GM14" s="138" t="str">
        <f>IF($AU$7&lt;&gt;0,IF($O$5="Illusionniste",Sorts!AD129,Sorts!X85),"")</f>
        <v/>
      </c>
      <c r="GN14" s="134"/>
      <c r="GO14" s="142" t="str">
        <f>IF($AU$7&lt;&gt;0,IF($O$5="Illusionniste",Sorts!AE129,Sorts!Y85),"")</f>
        <v/>
      </c>
      <c r="GP14" s="142"/>
      <c r="GQ14" s="142"/>
      <c r="GR14" s="89" t="str">
        <f>IF($AU$7&lt;&gt;0,IF($O$5="Illusionniste",Sorts!AF129,Sorts!Z85),"")</f>
        <v/>
      </c>
      <c r="GS14" s="89" t="str">
        <f>IF($AU$7&lt;&gt;0,IF($O$5="Illusionniste",Sorts!AG129,Sorts!AA85),"")</f>
        <v/>
      </c>
      <c r="GT14" s="94" t="str">
        <f>IF($AU$7&lt;&gt;0,IF($O$5="Illusionniste",Sorts!AH129,Sorts!AB85),"")</f>
        <v/>
      </c>
      <c r="GU14" s="61"/>
      <c r="GW14" s="87">
        <v>11</v>
      </c>
      <c r="GX14" s="139" t="str">
        <f>IF($AU$5&lt;&gt;0,IF(OR($O$5="CLERC",$O$5="PALADIN"),Sorts!AI14,Sorts!AI38),"")</f>
        <v>Transit Végétal</v>
      </c>
      <c r="GY14" s="139"/>
      <c r="GZ14" s="139"/>
      <c r="HA14" s="139"/>
      <c r="HB14" s="139"/>
      <c r="HC14" s="139"/>
      <c r="HD14" s="139"/>
      <c r="HE14" s="139"/>
      <c r="HF14" s="139"/>
      <c r="HG14" s="139"/>
      <c r="HH14" s="139"/>
      <c r="HI14" s="139"/>
      <c r="HJ14" s="140"/>
      <c r="HK14" s="141">
        <v>0</v>
      </c>
      <c r="HL14" s="134"/>
      <c r="HM14" s="142" t="str">
        <f>IF($AU$5&lt;&gt;0,IF(OR($O$5="CLERC",$O$5="PALADIN"),Sorts!AJ14,Sorts!AJ38),"")</f>
        <v>T</v>
      </c>
      <c r="HN14" s="142"/>
      <c r="HO14" s="142"/>
      <c r="HP14" s="142" t="str">
        <f>IF($AU$5&lt;&gt;0,IF(OR($O$5="CLERC",$O$5="PALADIN"),Sorts!AK14,Sorts!AK38),"")</f>
        <v>S</v>
      </c>
      <c r="HQ14" s="142"/>
      <c r="HR14" s="142"/>
      <c r="HS14" s="89" t="str">
        <f>IF($AU$5&lt;&gt;0,IF(OR($O$5="CLERC",$O$5="PALADIN"),Sorts!AL14,Sorts!AL38),"")</f>
        <v>X</v>
      </c>
      <c r="HT14" s="89" t="str">
        <f>IF($AU$5&lt;&gt;0,IF(OR($O$5="CLERC",$O$5="PALADIN"),Sorts!AM14,Sorts!AM38),"")</f>
        <v>X</v>
      </c>
      <c r="HU14" s="94" t="str">
        <f>IF($AU$5&lt;&gt;0,IF(OR($O$5="CLERC",$O$5="PALADIN"),Sorts!AN14,Sorts!AN38),"")</f>
        <v>/</v>
      </c>
      <c r="HV14" s="89"/>
      <c r="HW14" s="133" t="s">
        <v>1391</v>
      </c>
      <c r="HX14" s="134"/>
      <c r="HY14" s="89">
        <v>11</v>
      </c>
      <c r="HZ14" s="135" t="str">
        <f>IF($AU$7&lt;&gt;0,IF($O$5="Illusionniste",Sorts!AO129,Sorts!AI85),"")</f>
        <v/>
      </c>
      <c r="IA14" s="136"/>
      <c r="IB14" s="136"/>
      <c r="IC14" s="136"/>
      <c r="ID14" s="136"/>
      <c r="IE14" s="136"/>
      <c r="IF14" s="136"/>
      <c r="IG14" s="136"/>
      <c r="IH14" s="136"/>
      <c r="II14" s="136"/>
      <c r="IJ14" s="136"/>
      <c r="IK14" s="136"/>
      <c r="IL14" s="136"/>
      <c r="IM14" s="136">
        <v>0</v>
      </c>
      <c r="IN14" s="137"/>
      <c r="IO14" s="138" t="str">
        <f>IF($AU$7&lt;&gt;0,IF($O$5="Illusionniste",Sorts!AP129,Sorts!AJ85),"")</f>
        <v/>
      </c>
      <c r="IP14" s="134"/>
      <c r="IQ14" s="142" t="str">
        <f>IF($AU$7&lt;&gt;0,IF($O$5="Illusionniste",Sorts!AQ129,Sorts!AK85),"")</f>
        <v/>
      </c>
      <c r="IR14" s="142"/>
      <c r="IS14" s="142"/>
      <c r="IT14" s="89" t="str">
        <f>IF($AU$7&lt;&gt;0,IF($O$5="Illusionniste",Sorts!AR129,Sorts!AL85),"")</f>
        <v/>
      </c>
      <c r="IU14" s="89" t="str">
        <f>IF($AU$7&lt;&gt;0,IF($O$5="Illusionniste",Sorts!AS129,Sorts!AM85),"")</f>
        <v/>
      </c>
      <c r="IV14" s="94" t="str">
        <f>IF($AU$7&lt;&gt;0,IF($O$5="Illusionniste",Sorts!AT129,Sorts!AN85),"")</f>
        <v/>
      </c>
      <c r="IW14" s="61"/>
      <c r="IY14" s="87"/>
      <c r="IZ14" s="139"/>
      <c r="JA14" s="139"/>
      <c r="JB14" s="139"/>
      <c r="JC14" s="139"/>
      <c r="JD14" s="139"/>
      <c r="JE14" s="139"/>
      <c r="JF14" s="139"/>
      <c r="JG14" s="139"/>
      <c r="JH14" s="139"/>
      <c r="JI14" s="139"/>
      <c r="JJ14" s="139"/>
      <c r="JK14" s="139"/>
      <c r="JL14" s="140"/>
      <c r="JM14" s="141"/>
      <c r="JN14" s="134"/>
      <c r="JO14" s="142"/>
      <c r="JP14" s="142"/>
      <c r="JQ14" s="142"/>
      <c r="JR14" s="142"/>
      <c r="JS14" s="142"/>
      <c r="JT14" s="142"/>
      <c r="JU14" s="89"/>
      <c r="JV14" s="89"/>
      <c r="JW14" s="94"/>
      <c r="JX14" s="89"/>
      <c r="JY14" s="133" t="s">
        <v>1391</v>
      </c>
      <c r="JZ14" s="134"/>
      <c r="KA14" s="89">
        <v>11</v>
      </c>
      <c r="KB14" s="138" t="str">
        <f>IF($AU$7&lt;&gt;0,IF($O$5="Illusionniste",Sorts!BA129,Sorts!AU85),"")</f>
        <v/>
      </c>
      <c r="KC14" s="139"/>
      <c r="KD14" s="139"/>
      <c r="KE14" s="139"/>
      <c r="KF14" s="139"/>
      <c r="KG14" s="139"/>
      <c r="KH14" s="139"/>
      <c r="KI14" s="139"/>
      <c r="KJ14" s="139"/>
      <c r="KK14" s="139"/>
      <c r="KL14" s="139"/>
      <c r="KM14" s="139"/>
      <c r="KN14" s="140"/>
      <c r="KO14" s="136">
        <v>0</v>
      </c>
      <c r="KP14" s="137"/>
      <c r="KQ14" s="138" t="str">
        <f>IF($AU$7&lt;&gt;0,IF($O$5="Illusionniste",Sorts!BA129,Sorts!AV85),"")</f>
        <v/>
      </c>
      <c r="KR14" s="134"/>
      <c r="KS14" s="142" t="str">
        <f>IF($AU$7&lt;&gt;0,IF($O$5="Illusionniste",Sorts!BA129,Sorts!AW85),"")</f>
        <v/>
      </c>
      <c r="KT14" s="142"/>
      <c r="KU14" s="142"/>
      <c r="KV14" s="89" t="str">
        <f>IF($AU$7&lt;&gt;0,IF($O$5="Illusionniste",Sorts!BA129,Sorts!AX85),"")</f>
        <v/>
      </c>
      <c r="KW14" s="89" t="str">
        <f>IF($AU$7&lt;&gt;0,IF($O$5="Illusionniste",Sorts!BA129,Sorts!AY85),"")</f>
        <v/>
      </c>
      <c r="KX14" s="94" t="str">
        <f>IF($AU$7&lt;&gt;0,IF($O$5="Illusionniste",Sorts!BA129,Sorts!AZ85),"")</f>
        <v/>
      </c>
    </row>
    <row r="15" spans="2:310" ht="16.899999999999999" customHeight="1" thickTop="1" x14ac:dyDescent="0.3">
      <c r="B15" s="291">
        <v>17</v>
      </c>
      <c r="C15" s="292"/>
      <c r="E15" s="295" t="s">
        <v>19</v>
      </c>
      <c r="F15" s="296"/>
      <c r="G15" s="283" t="s">
        <v>25</v>
      </c>
      <c r="H15" s="285"/>
      <c r="I15" s="297">
        <f>VLOOKUP($B$15,Caractéristiques!$B$160:$L$184,2,FALSE)</f>
        <v>3</v>
      </c>
      <c r="J15" s="298"/>
      <c r="K15" s="14"/>
      <c r="L15" s="305" t="s">
        <v>87</v>
      </c>
      <c r="M15" s="305"/>
      <c r="N15" s="53">
        <v>1</v>
      </c>
      <c r="O15" s="53">
        <v>2</v>
      </c>
      <c r="P15" s="53">
        <v>3</v>
      </c>
      <c r="Q15" s="19">
        <v>4</v>
      </c>
      <c r="R15" s="20"/>
      <c r="S15" s="283" t="s">
        <v>89</v>
      </c>
      <c r="T15" s="285"/>
      <c r="U15" s="286">
        <f>IF(OR($O$5="CLERC",$O$5="DRUIDE",AND($O$5="BARDE",$AM$5&gt;8)),VLOOKUP($B$15,Caractéristiques!$B$160:$L$184,7,FALSE),"no")</f>
        <v>0</v>
      </c>
      <c r="V15" s="287" t="e">
        <f>IF(OR($O$5="CLERC",$O$5="DRUIDE"),VLOOKUP($B$15,Autres!#REF!,6,FALSE),"no")</f>
        <v>#REF!</v>
      </c>
      <c r="W15" s="20"/>
      <c r="X15" s="283" t="s">
        <v>25</v>
      </c>
      <c r="Y15" s="285"/>
      <c r="Z15" s="297">
        <f>VLOOKUP($B$15,Caractéristiques!$B$160:$L$184,11,FALSE)</f>
        <v>-3</v>
      </c>
      <c r="AA15" s="298"/>
      <c r="AB15" s="20"/>
      <c r="AC15" s="14"/>
      <c r="AD15" s="15"/>
      <c r="AF15" s="149" t="s">
        <v>1417</v>
      </c>
      <c r="AG15" s="132"/>
      <c r="AH15" s="132"/>
      <c r="AI15" s="132"/>
      <c r="AJ15" s="132"/>
      <c r="AK15" s="132">
        <f>INDEX(Niveaux!$A$1115:$L$1151,$AO$11+1+1,MATCH($O$5,Niveaux!$B$1115:$L$1115,0)+1)</f>
        <v>0</v>
      </c>
      <c r="AL15" s="132"/>
      <c r="AO15" s="29"/>
      <c r="AQ15" s="87">
        <v>6</v>
      </c>
      <c r="AR15" s="139" t="str">
        <f>IF($AU$5&lt;&gt;0,IF($O$5="CLERC",Sorts!E9,Sorts!E33),"")</f>
        <v>Détection du Poison</v>
      </c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40"/>
      <c r="BE15" s="141">
        <v>0</v>
      </c>
      <c r="BF15" s="139"/>
      <c r="BG15" s="142">
        <f>IF($AU$5&lt;&gt;0,IF($O$5="CLERC",Sorts!F9,Sorts!F33),"")</f>
        <v>0</v>
      </c>
      <c r="BH15" s="142"/>
      <c r="BI15" s="142"/>
      <c r="BJ15" s="142" t="str">
        <f>IF($AU$5&lt;&gt;0,IF($O$5="CLERC",Sorts!G9,Sorts!G33),"")</f>
        <v>1r/n</v>
      </c>
      <c r="BK15" s="142"/>
      <c r="BL15" s="142"/>
      <c r="BM15" s="89" t="str">
        <f>IF($AU$5&lt;&gt;0,IF($O$5="CLERC",Sorts!H9,Sorts!H33),"")</f>
        <v>X</v>
      </c>
      <c r="BN15" s="89" t="str">
        <f>IF($AU$5&lt;&gt;0,IF($O$5="CLERC",Sorts!I9,Sorts!I33),"")</f>
        <v>X</v>
      </c>
      <c r="BO15" s="94" t="str">
        <f>IF($AU$5&lt;&gt;0,IF($O$5="CLERC",Sorts!J9,Sorts!J33),"")</f>
        <v>X</v>
      </c>
      <c r="BP15" s="89"/>
      <c r="BQ15" s="133" t="s">
        <v>1391</v>
      </c>
      <c r="BR15" s="134"/>
      <c r="BS15" s="89">
        <v>6</v>
      </c>
      <c r="BT15" s="135" t="str">
        <f>IF($AU$7&lt;&gt;0,IF($O$5="ILLUSIONNISTE",Sorts!K124,Sorts!E80),"")</f>
        <v/>
      </c>
      <c r="BU15" s="136"/>
      <c r="BV15" s="136"/>
      <c r="BW15" s="136"/>
      <c r="BX15" s="136"/>
      <c r="BY15" s="136"/>
      <c r="BZ15" s="136"/>
      <c r="CA15" s="136"/>
      <c r="CB15" s="136"/>
      <c r="CC15" s="136"/>
      <c r="CD15" s="136"/>
      <c r="CE15" s="136"/>
      <c r="CF15" s="136"/>
      <c r="CG15" s="136">
        <v>0</v>
      </c>
      <c r="CH15" s="137"/>
      <c r="CI15" s="138" t="str">
        <f>IF($AU$7&lt;&gt;0,IF($O$5="ILLUSIONNISTE",Sorts!L124,Sorts!F80),"")</f>
        <v/>
      </c>
      <c r="CJ15" s="134"/>
      <c r="CK15" s="142" t="str">
        <f>IF($AU$7&lt;&gt;0,IF($O$5="ILLUSIONNISTE",Sorts!M124,Sorts!G80),"")</f>
        <v/>
      </c>
      <c r="CL15" s="142"/>
      <c r="CM15" s="142"/>
      <c r="CN15" s="89" t="str">
        <f>IF($AU$7&lt;&gt;0,IF($O$5="ILLUSIONNISTE",Sorts!N124,Sorts!H80),"")</f>
        <v/>
      </c>
      <c r="CO15" s="89" t="str">
        <f>IF($AU$7&lt;&gt;0,IF($O$5="ILLUSIONNISTE",Sorts!O124,Sorts!I80),"")</f>
        <v/>
      </c>
      <c r="CP15" s="94" t="str">
        <f>IF($AU$7&lt;&gt;0,IF($O$5="ILLUSIONNISTE",Sorts!P124,Sorts!J80),"")</f>
        <v/>
      </c>
      <c r="CQ15" s="61"/>
      <c r="CS15" s="87">
        <v>12</v>
      </c>
      <c r="CT15" s="139" t="str">
        <f>IF($AU$5&lt;&gt;0,IF(OR($O$5="CLERC",$O$5="PALADIN"),Sorts!K15,Sorts!K39),"")</f>
        <v>Obscurcissement</v>
      </c>
      <c r="CU15" s="139"/>
      <c r="CV15" s="139"/>
      <c r="CW15" s="139"/>
      <c r="CX15" s="139"/>
      <c r="CY15" s="139"/>
      <c r="CZ15" s="139"/>
      <c r="DA15" s="139"/>
      <c r="DB15" s="139"/>
      <c r="DC15" s="139"/>
      <c r="DD15" s="139"/>
      <c r="DE15" s="139"/>
      <c r="DF15" s="140"/>
      <c r="DG15" s="141">
        <v>0</v>
      </c>
      <c r="DH15" s="134"/>
      <c r="DI15" s="142">
        <f>IF($AU$5&lt;&gt;0,IF(OR($O$5="CLERC",$O$5="PALADIN"),Sorts!L15,Sorts!L39),"")</f>
        <v>0</v>
      </c>
      <c r="DJ15" s="142"/>
      <c r="DK15" s="142"/>
      <c r="DL15" s="142" t="str">
        <f>IF($AU$5&lt;&gt;0,IF(OR($O$5="CLERC",$O$5="PALADIN"),Sorts!M15,Sorts!M39),"")</f>
        <v>4r/n</v>
      </c>
      <c r="DM15" s="142"/>
      <c r="DN15" s="142"/>
      <c r="DO15" s="89" t="str">
        <f>IF($AU$5&lt;&gt;0,IF(OR($O$5="CLERC",$O$5="PALADIN"),Sorts!N15,Sorts!N39),"")</f>
        <v>X</v>
      </c>
      <c r="DP15" s="89" t="str">
        <f>IF($AU$5&lt;&gt;0,IF(OR($O$5="CLERC",$O$5="PALADIN"),Sorts!O15,Sorts!O39),"")</f>
        <v>X</v>
      </c>
      <c r="DQ15" s="94" t="str">
        <f>IF($AU$5&lt;&gt;0,IF(OR($O$5="CLERC",$O$5="PALADIN"),Sorts!P15,Sorts!P39),"")</f>
        <v>/</v>
      </c>
      <c r="DR15" s="89"/>
      <c r="DS15" s="133" t="s">
        <v>1391</v>
      </c>
      <c r="DT15" s="134"/>
      <c r="DU15" s="89">
        <v>12</v>
      </c>
      <c r="DV15" s="135" t="str">
        <f>IF($AU$7&lt;&gt;0,IF($O$5="Illusionniste",Sorts!Q130,Sorts!K86),"")</f>
        <v/>
      </c>
      <c r="DW15" s="136"/>
      <c r="DX15" s="136"/>
      <c r="DY15" s="136"/>
      <c r="DZ15" s="136"/>
      <c r="EA15" s="136"/>
      <c r="EB15" s="136"/>
      <c r="EC15" s="136"/>
      <c r="ED15" s="136"/>
      <c r="EE15" s="136"/>
      <c r="EF15" s="136"/>
      <c r="EG15" s="136"/>
      <c r="EH15" s="136"/>
      <c r="EI15" s="136">
        <v>0</v>
      </c>
      <c r="EJ15" s="137"/>
      <c r="EK15" s="138" t="str">
        <f>IF($AU$7&lt;&gt;0,IF($O$5="Illusionniste",Sorts!R130,Sorts!L86),"")</f>
        <v/>
      </c>
      <c r="EL15" s="134"/>
      <c r="EM15" s="142" t="str">
        <f>IF($AU$7&lt;&gt;0,IF($O$5="Illusionniste",Sorts!S130,Sorts!M86),"")</f>
        <v/>
      </c>
      <c r="EN15" s="142"/>
      <c r="EO15" s="142"/>
      <c r="EP15" s="89" t="str">
        <f>IF($AU$7&lt;&gt;0,IF($O$5="Illusionniste",Sorts!T130,Sorts!N86),"")</f>
        <v/>
      </c>
      <c r="EQ15" s="89" t="str">
        <f>IF($AU$7&lt;&gt;0,IF($O$5="Illusionniste",Sorts!U130,Sorts!O86),"")</f>
        <v/>
      </c>
      <c r="ER15" s="94" t="str">
        <f>IF($AU$7&lt;&gt;0,IF($O$5="Illusionniste",Sorts!V130,Sorts!P86),"")</f>
        <v/>
      </c>
      <c r="ES15" s="61"/>
      <c r="EU15" s="87">
        <v>12</v>
      </c>
      <c r="EV15" s="139" t="str">
        <f>IF($AU$5&lt;&gt;0,IF(OR($O$5="CLERC",$O$5="PALADIN"),Sorts!W15,Sorts!W39),"")</f>
        <v>Soins Majeurs</v>
      </c>
      <c r="EW15" s="139"/>
      <c r="EX15" s="139"/>
      <c r="EY15" s="139"/>
      <c r="EZ15" s="139"/>
      <c r="FA15" s="139"/>
      <c r="FB15" s="139"/>
      <c r="FC15" s="139"/>
      <c r="FD15" s="139"/>
      <c r="FE15" s="139"/>
      <c r="FF15" s="139"/>
      <c r="FG15" s="139"/>
      <c r="FH15" s="140"/>
      <c r="FI15" s="141">
        <v>0</v>
      </c>
      <c r="FJ15" s="134"/>
      <c r="FK15" s="142" t="str">
        <f>IF($AU$5&lt;&gt;0,IF(OR($O$5="CLERC",$O$5="PALADIN"),Sorts!X15,Sorts!X39),"")</f>
        <v>T</v>
      </c>
      <c r="FL15" s="142"/>
      <c r="FM15" s="142"/>
      <c r="FN15" s="138" t="str">
        <f>IF($AU$5&lt;&gt;0,IF(OR($O$5="CLERC",$O$5="PALADIN"),Sorts!Y15,Sorts!Y39),"")</f>
        <v>P</v>
      </c>
      <c r="FO15" s="139"/>
      <c r="FP15" s="134"/>
      <c r="FQ15" s="89" t="str">
        <f>IF($AU$5&lt;&gt;0,IF(OR($O$5="CLERC",$O$5="PALADIN"),Sorts!Z15,Sorts!Z39),"")</f>
        <v>X</v>
      </c>
      <c r="FR15" s="89" t="str">
        <f>IF($AU$5&lt;&gt;0,IF(OR($O$5="CLERC",$O$5="PALADIN"),Sorts!AA15,Sorts!AA39),"")</f>
        <v>X</v>
      </c>
      <c r="FS15" s="94" t="str">
        <f>IF($AU$5&lt;&gt;0,IF(OR($O$5="CLERC",$O$5="PALADIN"),Sorts!AB15,Sorts!AB39),"")</f>
        <v>X</v>
      </c>
      <c r="FT15" s="89"/>
      <c r="FU15" s="133" t="s">
        <v>1391</v>
      </c>
      <c r="FV15" s="134"/>
      <c r="FW15" s="89">
        <v>12</v>
      </c>
      <c r="FX15" s="135" t="str">
        <f>IF($AU$7&lt;&gt;0,IF($O$5="Illusionniste",Sorts!AC130,Sorts!W86),"")</f>
        <v/>
      </c>
      <c r="FY15" s="136"/>
      <c r="FZ15" s="136"/>
      <c r="GA15" s="136"/>
      <c r="GB15" s="136"/>
      <c r="GC15" s="136"/>
      <c r="GD15" s="136"/>
      <c r="GE15" s="136"/>
      <c r="GF15" s="136"/>
      <c r="GG15" s="136"/>
      <c r="GH15" s="136"/>
      <c r="GI15" s="136"/>
      <c r="GJ15" s="136"/>
      <c r="GK15" s="136">
        <v>0</v>
      </c>
      <c r="GL15" s="137"/>
      <c r="GM15" s="138" t="str">
        <f>IF($AU$7&lt;&gt;0,IF($O$5="Illusionniste",Sorts!AD130,Sorts!X86),"")</f>
        <v/>
      </c>
      <c r="GN15" s="134"/>
      <c r="GO15" s="142" t="str">
        <f>IF($AU$7&lt;&gt;0,IF($O$5="Illusionniste",Sorts!AE130,Sorts!Y86),"")</f>
        <v/>
      </c>
      <c r="GP15" s="142"/>
      <c r="GQ15" s="142"/>
      <c r="GR15" s="89" t="str">
        <f>IF($AU$7&lt;&gt;0,IF($O$5="Illusionniste",Sorts!AF130,Sorts!Z86),"")</f>
        <v/>
      </c>
      <c r="GS15" s="89" t="str">
        <f>IF($AU$7&lt;&gt;0,IF($O$5="Illusionniste",Sorts!AG130,Sorts!AA86),"")</f>
        <v/>
      </c>
      <c r="GT15" s="94" t="str">
        <f>IF($AU$7&lt;&gt;0,IF($O$5="Illusionniste",Sorts!AH130,Sorts!AB86),"")</f>
        <v/>
      </c>
      <c r="GU15" s="61"/>
      <c r="GW15" s="87">
        <v>12</v>
      </c>
      <c r="GX15" s="139" t="str">
        <f>IF($AU$5&lt;&gt;0,IF(OR($O$5="CLERC",$O$5="PALADIN"),Sorts!AI15,Sorts!AI39),"")</f>
        <v>Transmutation d’Eau en Poussière</v>
      </c>
      <c r="GY15" s="139"/>
      <c r="GZ15" s="139"/>
      <c r="HA15" s="139"/>
      <c r="HB15" s="139"/>
      <c r="HC15" s="139"/>
      <c r="HD15" s="139"/>
      <c r="HE15" s="139"/>
      <c r="HF15" s="139"/>
      <c r="HG15" s="139"/>
      <c r="HH15" s="139"/>
      <c r="HI15" s="139"/>
      <c r="HJ15" s="140"/>
      <c r="HK15" s="141">
        <v>0</v>
      </c>
      <c r="HL15" s="134"/>
      <c r="HM15" s="142" t="str">
        <f>IF($AU$5&lt;&gt;0,IF(OR($O$5="CLERC",$O$5="PALADIN"),Sorts!AJ15,Sorts!AJ39),"")</f>
        <v>6''</v>
      </c>
      <c r="HN15" s="142"/>
      <c r="HO15" s="142"/>
      <c r="HP15" s="142" t="str">
        <f>IF($AU$5&lt;&gt;0,IF(OR($O$5="CLERC",$O$5="PALADIN"),Sorts!AK15,Sorts!AK39),"")</f>
        <v>P</v>
      </c>
      <c r="HQ15" s="142"/>
      <c r="HR15" s="142"/>
      <c r="HS15" s="89" t="str">
        <f>IF($AU$5&lt;&gt;0,IF(OR($O$5="CLERC",$O$5="PALADIN"),Sorts!AL15,Sorts!AL39),"")</f>
        <v>X</v>
      </c>
      <c r="HT15" s="89" t="str">
        <f>IF($AU$5&lt;&gt;0,IF(OR($O$5="CLERC",$O$5="PALADIN"),Sorts!AM15,Sorts!AM39),"")</f>
        <v>X</v>
      </c>
      <c r="HU15" s="94" t="str">
        <f>IF($AU$5&lt;&gt;0,IF(OR($O$5="CLERC",$O$5="PALADIN"),Sorts!AN15,Sorts!AN39),"")</f>
        <v>X</v>
      </c>
      <c r="HV15" s="89"/>
      <c r="HW15" s="133" t="s">
        <v>1391</v>
      </c>
      <c r="HX15" s="134"/>
      <c r="HY15" s="89">
        <v>12</v>
      </c>
      <c r="HZ15" s="135" t="str">
        <f>IF($AU$7&lt;&gt;0,IF($O$5="Illusionniste",Sorts!AO130,Sorts!AI86),"")</f>
        <v/>
      </c>
      <c r="IA15" s="136"/>
      <c r="IB15" s="136"/>
      <c r="IC15" s="136"/>
      <c r="ID15" s="136"/>
      <c r="IE15" s="136"/>
      <c r="IF15" s="136"/>
      <c r="IG15" s="136"/>
      <c r="IH15" s="136"/>
      <c r="II15" s="136"/>
      <c r="IJ15" s="136"/>
      <c r="IK15" s="136"/>
      <c r="IL15" s="136"/>
      <c r="IM15" s="136">
        <v>0</v>
      </c>
      <c r="IN15" s="137"/>
      <c r="IO15" s="138" t="str">
        <f>IF($AU$7&lt;&gt;0,IF($O$5="Illusionniste",Sorts!AP130,Sorts!AJ86),"")</f>
        <v/>
      </c>
      <c r="IP15" s="134"/>
      <c r="IQ15" s="142" t="str">
        <f>IF($AU$7&lt;&gt;0,IF($O$5="Illusionniste",Sorts!AQ130,Sorts!AK86),"")</f>
        <v/>
      </c>
      <c r="IR15" s="142"/>
      <c r="IS15" s="142"/>
      <c r="IT15" s="89" t="str">
        <f>IF($AU$7&lt;&gt;0,IF($O$5="Illusionniste",Sorts!AR130,Sorts!AL86),"")</f>
        <v/>
      </c>
      <c r="IU15" s="89" t="str">
        <f>IF($AU$7&lt;&gt;0,IF($O$5="Illusionniste",Sorts!AS130,Sorts!AM86),"")</f>
        <v/>
      </c>
      <c r="IV15" s="94" t="str">
        <f>IF($AU$7&lt;&gt;0,IF($O$5="Illusionniste",Sorts!AT130,Sorts!AN86),"")</f>
        <v/>
      </c>
      <c r="IW15" s="61"/>
      <c r="IY15" s="87"/>
      <c r="IZ15" s="139"/>
      <c r="JA15" s="139"/>
      <c r="JB15" s="139"/>
      <c r="JC15" s="139"/>
      <c r="JD15" s="139"/>
      <c r="JE15" s="139"/>
      <c r="JF15" s="139"/>
      <c r="JG15" s="139"/>
      <c r="JH15" s="139"/>
      <c r="JI15" s="139"/>
      <c r="JJ15" s="139"/>
      <c r="JK15" s="139"/>
      <c r="JL15" s="140"/>
      <c r="JM15" s="141"/>
      <c r="JN15" s="134"/>
      <c r="JO15" s="142"/>
      <c r="JP15" s="142"/>
      <c r="JQ15" s="142"/>
      <c r="JR15" s="142"/>
      <c r="JS15" s="142"/>
      <c r="JT15" s="142"/>
      <c r="JU15" s="89"/>
      <c r="JV15" s="89"/>
      <c r="JW15" s="94"/>
      <c r="JX15" s="89"/>
      <c r="JY15" s="133" t="s">
        <v>1391</v>
      </c>
      <c r="JZ15" s="134"/>
      <c r="KA15" s="89">
        <v>12</v>
      </c>
      <c r="KB15" s="138" t="str">
        <f>IF($AU$7&lt;&gt;0,IF($O$5="Illusionniste",Sorts!BA130,Sorts!AU86),"")</f>
        <v/>
      </c>
      <c r="KC15" s="139"/>
      <c r="KD15" s="139"/>
      <c r="KE15" s="139"/>
      <c r="KF15" s="139"/>
      <c r="KG15" s="139"/>
      <c r="KH15" s="139"/>
      <c r="KI15" s="139"/>
      <c r="KJ15" s="139"/>
      <c r="KK15" s="139"/>
      <c r="KL15" s="139"/>
      <c r="KM15" s="139"/>
      <c r="KN15" s="140"/>
      <c r="KO15" s="136">
        <v>0</v>
      </c>
      <c r="KP15" s="137"/>
      <c r="KQ15" s="138" t="str">
        <f>IF($AU$7&lt;&gt;0,IF($O$5="Illusionniste",Sorts!BA130,Sorts!AV86),"")</f>
        <v/>
      </c>
      <c r="KR15" s="134"/>
      <c r="KS15" s="142" t="str">
        <f>IF($AU$7&lt;&gt;0,IF($O$5="Illusionniste",Sorts!BA130,Sorts!AW86),"")</f>
        <v/>
      </c>
      <c r="KT15" s="142"/>
      <c r="KU15" s="142"/>
      <c r="KV15" s="89" t="str">
        <f>IF($AU$7&lt;&gt;0,IF($O$5="Illusionniste",Sorts!BA130,Sorts!AX86),"")</f>
        <v/>
      </c>
      <c r="KW15" s="89" t="str">
        <f>IF($AU$7&lt;&gt;0,IF($O$5="Illusionniste",Sorts!BA130,Sorts!AY86),"")</f>
        <v/>
      </c>
      <c r="KX15" s="94" t="str">
        <f>IF($AU$7&lt;&gt;0,IF($O$5="Illusionniste",Sorts!BA130,Sorts!AZ86),"")</f>
        <v/>
      </c>
    </row>
    <row r="16" spans="2:310" ht="17.45" customHeight="1" thickBot="1" x14ac:dyDescent="0.35">
      <c r="B16" s="293"/>
      <c r="C16" s="294"/>
      <c r="E16" s="295"/>
      <c r="F16" s="296"/>
      <c r="G16" s="290" t="s">
        <v>53</v>
      </c>
      <c r="H16" s="177"/>
      <c r="I16" s="299"/>
      <c r="J16" s="300"/>
      <c r="K16" s="17"/>
      <c r="L16" s="350" t="s">
        <v>88</v>
      </c>
      <c r="M16" s="350"/>
      <c r="N16" s="21">
        <f>IF(OR($O$5="CLERC",$O$5="DRUIDE",AND($O$5="BARDE",$AM$5&gt;10)),VLOOKUP($B$15,Caractéristiques!$B$160:$L$184,3,FALSE),0)</f>
        <v>2</v>
      </c>
      <c r="O16" s="21">
        <f>IF(OR($O$5="CLERC",$O$5="DRUIDE",AND($O$5="BARDE",$AM$5&gt;10)),VLOOKUP($B$15,Caractéristiques!$B$160:$L$184,4,FALSE),0)</f>
        <v>2</v>
      </c>
      <c r="P16" s="21">
        <f>IF(OR($O$5="CLERC",$O$5="DRUIDE",AND($O$5="BARDE",$AM$5&gt;10)),VLOOKUP($B$15,Caractéristiques!$B$160:$L$184,5,FALSE),0)</f>
        <v>1</v>
      </c>
      <c r="Q16" s="22">
        <f>IF(OR($O$5="CLERC",$O$5="DRUIDE",AND($O$5="BARDE",$AM$5&gt;10)),VLOOKUP($B$15,Caractéristiques!$B$160:$L$184,6,FALSE),0)</f>
        <v>0</v>
      </c>
      <c r="R16" s="17"/>
      <c r="S16" s="290" t="s">
        <v>90</v>
      </c>
      <c r="T16" s="177"/>
      <c r="U16" s="288" t="e">
        <f>IF(OR($O$5="CLERC",$O$5="DRUIDE"),VLOOKUP($B$15,Autres!#REF!,6,FALSE),"no")</f>
        <v>#REF!</v>
      </c>
      <c r="V16" s="289" t="e">
        <f>IF(OR($O$5="CLERC",$O$5="DRUIDE"),VLOOKUP($B$15,Autres!#REF!,6,FALSE),"no")</f>
        <v>#REF!</v>
      </c>
      <c r="W16" s="17"/>
      <c r="X16" s="290" t="s">
        <v>91</v>
      </c>
      <c r="Y16" s="177"/>
      <c r="Z16" s="299"/>
      <c r="AA16" s="300"/>
      <c r="AB16" s="17"/>
      <c r="AC16" s="17"/>
      <c r="AD16" s="18"/>
      <c r="AF16" s="149" t="s">
        <v>1418</v>
      </c>
      <c r="AG16" s="132"/>
      <c r="AH16" s="132"/>
      <c r="AI16" s="132"/>
      <c r="AJ16" s="132"/>
      <c r="AK16" s="132">
        <f>INDEX(Niveaux!$A$1115:$L$1151,$AO$11+1,MATCH($O$5,Niveaux!$B$1115:$L$1115,0)+1)</f>
        <v>0</v>
      </c>
      <c r="AL16" s="132"/>
      <c r="AO16" s="29"/>
      <c r="AQ16" s="87">
        <v>7</v>
      </c>
      <c r="AR16" s="139" t="str">
        <f>IF($AU$5&lt;&gt;0,IF($O$5="CLERC",Sorts!E10,Sorts!E34),"")</f>
        <v>Enchevêtrement</v>
      </c>
      <c r="AS16" s="139"/>
      <c r="AT16" s="139"/>
      <c r="AU16" s="139"/>
      <c r="AV16" s="139"/>
      <c r="AW16" s="139"/>
      <c r="AX16" s="139"/>
      <c r="AY16" s="139"/>
      <c r="AZ16" s="139"/>
      <c r="BA16" s="139"/>
      <c r="BB16" s="139"/>
      <c r="BC16" s="139"/>
      <c r="BD16" s="140"/>
      <c r="BE16" s="141">
        <v>0</v>
      </c>
      <c r="BF16" s="139"/>
      <c r="BG16" s="142" t="str">
        <f>IF($AU$5&lt;&gt;0,IF($O$5="CLERC",Sorts!F10,Sorts!F34),"")</f>
        <v>8''</v>
      </c>
      <c r="BH16" s="142"/>
      <c r="BI16" s="142"/>
      <c r="BJ16" s="142" t="str">
        <f>IF($AU$5&lt;&gt;0,IF($O$5="CLERC",Sorts!G10,Sorts!G34),"")</f>
        <v>1t</v>
      </c>
      <c r="BK16" s="142"/>
      <c r="BL16" s="142"/>
      <c r="BM16" s="89" t="str">
        <f>IF($AU$5&lt;&gt;0,IF($O$5="CLERC",Sorts!H10,Sorts!H34),"")</f>
        <v>X</v>
      </c>
      <c r="BN16" s="89" t="str">
        <f>IF($AU$5&lt;&gt;0,IF($O$5="CLERC",Sorts!I10,Sorts!I34),"")</f>
        <v>X</v>
      </c>
      <c r="BO16" s="94" t="str">
        <f>IF($AU$5&lt;&gt;0,IF($O$5="CLERC",Sorts!J10,Sorts!J34),"")</f>
        <v>X</v>
      </c>
      <c r="BP16" s="89"/>
      <c r="BQ16" s="133" t="s">
        <v>1391</v>
      </c>
      <c r="BR16" s="134"/>
      <c r="BS16" s="89">
        <v>7</v>
      </c>
      <c r="BT16" s="135" t="str">
        <f>IF($AU$7&lt;&gt;0,IF($O$5="ILLUSIONNISTE",Sorts!K125,Sorts!E81),"")</f>
        <v/>
      </c>
      <c r="BU16" s="136"/>
      <c r="BV16" s="136"/>
      <c r="BW16" s="136"/>
      <c r="BX16" s="136"/>
      <c r="BY16" s="136"/>
      <c r="BZ16" s="136"/>
      <c r="CA16" s="136"/>
      <c r="CB16" s="136"/>
      <c r="CC16" s="136"/>
      <c r="CD16" s="136"/>
      <c r="CE16" s="136"/>
      <c r="CF16" s="136"/>
      <c r="CG16" s="136">
        <v>0</v>
      </c>
      <c r="CH16" s="137"/>
      <c r="CI16" s="138" t="str">
        <f>IF($AU$7&lt;&gt;0,IF($O$5="ILLUSIONNISTE",Sorts!L125,Sorts!F81),"")</f>
        <v/>
      </c>
      <c r="CJ16" s="134"/>
      <c r="CK16" s="142" t="str">
        <f>IF($AU$7&lt;&gt;0,IF($O$5="ILLUSIONNISTE",Sorts!M125,Sorts!G81),"")</f>
        <v/>
      </c>
      <c r="CL16" s="142"/>
      <c r="CM16" s="142"/>
      <c r="CN16" s="89" t="str">
        <f>IF($AU$7&lt;&gt;0,IF($O$5="ILLUSIONNISTE",Sorts!N125,Sorts!H81),"")</f>
        <v/>
      </c>
      <c r="CO16" s="89" t="str">
        <f>IF($AU$7&lt;&gt;0,IF($O$5="ILLUSIONNISTE",Sorts!O125,Sorts!I81),"")</f>
        <v/>
      </c>
      <c r="CP16" s="94" t="str">
        <f>IF($AU$7&lt;&gt;0,IF($O$5="ILLUSIONNISTE",Sorts!P125,Sorts!J81),"")</f>
        <v/>
      </c>
      <c r="CQ16" s="61"/>
      <c r="CS16" s="87">
        <v>13</v>
      </c>
      <c r="CT16" s="139" t="str">
        <f>IF($AU$5&lt;&gt;0,IF(OR($O$5="CLERC",$O$5="PALADIN"),Sorts!K16,Sorts!K40),"")</f>
        <v>Peau d’Écorce</v>
      </c>
      <c r="CU16" s="139"/>
      <c r="CV16" s="139"/>
      <c r="CW16" s="139"/>
      <c r="CX16" s="139"/>
      <c r="CY16" s="139"/>
      <c r="CZ16" s="139"/>
      <c r="DA16" s="139"/>
      <c r="DB16" s="139"/>
      <c r="DC16" s="139"/>
      <c r="DD16" s="139"/>
      <c r="DE16" s="139"/>
      <c r="DF16" s="140"/>
      <c r="DG16" s="141">
        <v>0</v>
      </c>
      <c r="DH16" s="134"/>
      <c r="DI16" s="142" t="str">
        <f>IF($AU$5&lt;&gt;0,IF(OR($O$5="CLERC",$O$5="PALADIN"),Sorts!L16,Sorts!L40),"")</f>
        <v>T</v>
      </c>
      <c r="DJ16" s="142"/>
      <c r="DK16" s="142"/>
      <c r="DL16" s="142" t="str">
        <f>IF($AU$5&lt;&gt;0,IF(OR($O$5="CLERC",$O$5="PALADIN"),Sorts!M16,Sorts!M40),"")</f>
        <v>4r+1/n</v>
      </c>
      <c r="DM16" s="142"/>
      <c r="DN16" s="142"/>
      <c r="DO16" s="89" t="str">
        <f>IF($AU$5&lt;&gt;0,IF(OR($O$5="CLERC",$O$5="PALADIN"),Sorts!N16,Sorts!N40),"")</f>
        <v>X</v>
      </c>
      <c r="DP16" s="89" t="str">
        <f>IF($AU$5&lt;&gt;0,IF(OR($O$5="CLERC",$O$5="PALADIN"),Sorts!O16,Sorts!O40),"")</f>
        <v>X</v>
      </c>
      <c r="DQ16" s="94" t="str">
        <f>IF($AU$5&lt;&gt;0,IF(OR($O$5="CLERC",$O$5="PALADIN"),Sorts!P16,Sorts!P40),"")</f>
        <v>X</v>
      </c>
      <c r="DR16" s="89"/>
      <c r="DS16" s="133" t="s">
        <v>1391</v>
      </c>
      <c r="DT16" s="134"/>
      <c r="DU16" s="89">
        <v>13</v>
      </c>
      <c r="DV16" s="135" t="str">
        <f>IF($AU$7&lt;&gt;0,IF($O$5="Illusionniste",Sorts!Q131,Sorts!K87),"")</f>
        <v/>
      </c>
      <c r="DW16" s="136"/>
      <c r="DX16" s="136"/>
      <c r="DY16" s="136"/>
      <c r="DZ16" s="136"/>
      <c r="EA16" s="136"/>
      <c r="EB16" s="136"/>
      <c r="EC16" s="136"/>
      <c r="ED16" s="136"/>
      <c r="EE16" s="136"/>
      <c r="EF16" s="136"/>
      <c r="EG16" s="136"/>
      <c r="EH16" s="136"/>
      <c r="EI16" s="136">
        <v>0</v>
      </c>
      <c r="EJ16" s="137"/>
      <c r="EK16" s="138" t="str">
        <f>IF($AU$7&lt;&gt;0,IF($O$5="Illusionniste",Sorts!R131,Sorts!L87),"")</f>
        <v/>
      </c>
      <c r="EL16" s="134"/>
      <c r="EM16" s="142" t="str">
        <f>IF($AU$7&lt;&gt;0,IF($O$5="Illusionniste",Sorts!S131,Sorts!M87),"")</f>
        <v/>
      </c>
      <c r="EN16" s="142"/>
      <c r="EO16" s="142"/>
      <c r="EP16" s="89" t="str">
        <f>IF($AU$7&lt;&gt;0,IF($O$5="Illusionniste",Sorts!T131,Sorts!N87),"")</f>
        <v/>
      </c>
      <c r="EQ16" s="89" t="str">
        <f>IF($AU$7&lt;&gt;0,IF($O$5="Illusionniste",Sorts!U131,Sorts!O87),"")</f>
        <v/>
      </c>
      <c r="ER16" s="94" t="str">
        <f>IF($AU$7&lt;&gt;0,IF($O$5="Illusionniste",Sorts!V131,Sorts!P87),"")</f>
        <v/>
      </c>
      <c r="ES16" s="61"/>
      <c r="EU16" s="87">
        <v>13</v>
      </c>
      <c r="EV16" s="139">
        <f>IF($AU$5&lt;&gt;0,IF(OR($O$5="CLERC",$O$5="PALADIN"),Sorts!W16,Sorts!W40),"")</f>
        <v>0</v>
      </c>
      <c r="EW16" s="139"/>
      <c r="EX16" s="139"/>
      <c r="EY16" s="139"/>
      <c r="EZ16" s="139"/>
      <c r="FA16" s="139"/>
      <c r="FB16" s="139"/>
      <c r="FC16" s="139"/>
      <c r="FD16" s="139"/>
      <c r="FE16" s="139"/>
      <c r="FF16" s="139"/>
      <c r="FG16" s="139"/>
      <c r="FH16" s="140"/>
      <c r="FI16" s="141">
        <v>0</v>
      </c>
      <c r="FJ16" s="134"/>
      <c r="FK16" s="142">
        <f>IF($AU$5&lt;&gt;0,IF(OR($O$5="CLERC",$O$5="PALADIN"),Sorts!X16,Sorts!X40),"")</f>
        <v>0</v>
      </c>
      <c r="FL16" s="142"/>
      <c r="FM16" s="142"/>
      <c r="FN16" s="138">
        <f>IF($AU$5&lt;&gt;0,IF(OR($O$5="CLERC",$O$5="PALADIN"),Sorts!Y16,Sorts!Y40),"")</f>
        <v>0</v>
      </c>
      <c r="FO16" s="139"/>
      <c r="FP16" s="134"/>
      <c r="FQ16" s="89">
        <f>IF($AU$5&lt;&gt;0,IF(OR($O$5="CLERC",$O$5="PALADIN"),Sorts!Z16,Sorts!Z40),"")</f>
        <v>0</v>
      </c>
      <c r="FR16" s="89">
        <f>IF($AU$5&lt;&gt;0,IF(OR($O$5="CLERC",$O$5="PALADIN"),Sorts!AA16,Sorts!AA40),"")</f>
        <v>0</v>
      </c>
      <c r="FS16" s="94">
        <f>IF($AU$5&lt;&gt;0,IF(OR($O$5="CLERC",$O$5="PALADIN"),Sorts!AB16,Sorts!AB40),"")</f>
        <v>0</v>
      </c>
      <c r="FT16" s="89"/>
      <c r="FU16" s="133" t="s">
        <v>1391</v>
      </c>
      <c r="FV16" s="134"/>
      <c r="FW16" s="89">
        <v>13</v>
      </c>
      <c r="FX16" s="135" t="str">
        <f>IF($AU$7&lt;&gt;0,IF($O$5="Illusionniste",Sorts!AC131,Sorts!W87),"")</f>
        <v/>
      </c>
      <c r="FY16" s="136"/>
      <c r="FZ16" s="136"/>
      <c r="GA16" s="136"/>
      <c r="GB16" s="136"/>
      <c r="GC16" s="136"/>
      <c r="GD16" s="136"/>
      <c r="GE16" s="136"/>
      <c r="GF16" s="136"/>
      <c r="GG16" s="136"/>
      <c r="GH16" s="136"/>
      <c r="GI16" s="136"/>
      <c r="GJ16" s="136"/>
      <c r="GK16" s="136">
        <v>0</v>
      </c>
      <c r="GL16" s="137"/>
      <c r="GM16" s="138" t="str">
        <f>IF($AU$7&lt;&gt;0,IF($O$5="Illusionniste",Sorts!AD131,Sorts!X87),"")</f>
        <v/>
      </c>
      <c r="GN16" s="134"/>
      <c r="GO16" s="142" t="str">
        <f>IF($AU$7&lt;&gt;0,IF($O$5="Illusionniste",Sorts!AE131,Sorts!Y87),"")</f>
        <v/>
      </c>
      <c r="GP16" s="142"/>
      <c r="GQ16" s="142"/>
      <c r="GR16" s="89" t="str">
        <f>IF($AU$7&lt;&gt;0,IF($O$5="Illusionniste",Sorts!AF131,Sorts!Z87),"")</f>
        <v/>
      </c>
      <c r="GS16" s="89" t="str">
        <f>IF($AU$7&lt;&gt;0,IF($O$5="Illusionniste",Sorts!AG131,Sorts!AA87),"")</f>
        <v/>
      </c>
      <c r="GT16" s="94" t="str">
        <f>IF($AU$7&lt;&gt;0,IF($O$5="Illusionniste",Sorts!AH131,Sorts!AB87),"")</f>
        <v/>
      </c>
      <c r="GU16" s="61"/>
      <c r="GW16" s="87">
        <v>13</v>
      </c>
      <c r="GX16" s="139"/>
      <c r="GY16" s="139"/>
      <c r="GZ16" s="139"/>
      <c r="HA16" s="139"/>
      <c r="HB16" s="139"/>
      <c r="HC16" s="139"/>
      <c r="HD16" s="139"/>
      <c r="HE16" s="139"/>
      <c r="HF16" s="139"/>
      <c r="HG16" s="139"/>
      <c r="HH16" s="139"/>
      <c r="HI16" s="139"/>
      <c r="HJ16" s="140"/>
      <c r="HK16" s="141"/>
      <c r="HL16" s="134"/>
      <c r="HM16" s="142"/>
      <c r="HN16" s="142"/>
      <c r="HO16" s="142"/>
      <c r="HP16" s="142"/>
      <c r="HQ16" s="142"/>
      <c r="HR16" s="142"/>
      <c r="HS16" s="89"/>
      <c r="HT16" s="89"/>
      <c r="HU16" s="94"/>
      <c r="HV16" s="89"/>
      <c r="HW16" s="133" t="s">
        <v>1391</v>
      </c>
      <c r="HX16" s="134"/>
      <c r="HY16" s="89">
        <v>13</v>
      </c>
      <c r="HZ16" s="135" t="str">
        <f>IF($AU$7&lt;&gt;0,IF($O$5="Illusionniste",Sorts!AO131,Sorts!AI87),"")</f>
        <v/>
      </c>
      <c r="IA16" s="136"/>
      <c r="IB16" s="136"/>
      <c r="IC16" s="136"/>
      <c r="ID16" s="136"/>
      <c r="IE16" s="136"/>
      <c r="IF16" s="136"/>
      <c r="IG16" s="136"/>
      <c r="IH16" s="136"/>
      <c r="II16" s="136"/>
      <c r="IJ16" s="136"/>
      <c r="IK16" s="136"/>
      <c r="IL16" s="136"/>
      <c r="IM16" s="136">
        <v>0</v>
      </c>
      <c r="IN16" s="137"/>
      <c r="IO16" s="138" t="str">
        <f>IF($AU$7&lt;&gt;0,IF($O$5="Illusionniste",Sorts!AP131,Sorts!AJ87),"")</f>
        <v/>
      </c>
      <c r="IP16" s="134"/>
      <c r="IQ16" s="142" t="str">
        <f>IF($AU$7&lt;&gt;0,IF($O$5="Illusionniste",Sorts!AQ131,Sorts!AK87),"")</f>
        <v/>
      </c>
      <c r="IR16" s="142"/>
      <c r="IS16" s="142"/>
      <c r="IT16" s="89" t="str">
        <f>IF($AU$7&lt;&gt;0,IF($O$5="Illusionniste",Sorts!AR131,Sorts!AL87),"")</f>
        <v/>
      </c>
      <c r="IU16" s="89" t="str">
        <f>IF($AU$7&lt;&gt;0,IF($O$5="Illusionniste",Sorts!AS131,Sorts!AM87),"")</f>
        <v/>
      </c>
      <c r="IV16" s="94" t="str">
        <f>IF($AU$7&lt;&gt;0,IF($O$5="Illusionniste",Sorts!AT131,Sorts!AN87),"")</f>
        <v/>
      </c>
      <c r="IW16" s="61"/>
      <c r="IY16" s="87"/>
      <c r="IZ16" s="139"/>
      <c r="JA16" s="139"/>
      <c r="JB16" s="139"/>
      <c r="JC16" s="139"/>
      <c r="JD16" s="139"/>
      <c r="JE16" s="139"/>
      <c r="JF16" s="139"/>
      <c r="JG16" s="139"/>
      <c r="JH16" s="139"/>
      <c r="JI16" s="139"/>
      <c r="JJ16" s="139"/>
      <c r="JK16" s="139"/>
      <c r="JL16" s="140"/>
      <c r="JM16" s="141"/>
      <c r="JN16" s="134"/>
      <c r="JO16" s="142"/>
      <c r="JP16" s="142"/>
      <c r="JQ16" s="142"/>
      <c r="JR16" s="142"/>
      <c r="JS16" s="142"/>
      <c r="JT16" s="142"/>
      <c r="JU16" s="89"/>
      <c r="JV16" s="89"/>
      <c r="JW16" s="94"/>
      <c r="JX16" s="89"/>
      <c r="JY16" s="133" t="s">
        <v>1391</v>
      </c>
      <c r="JZ16" s="134"/>
      <c r="KA16" s="89">
        <v>13</v>
      </c>
      <c r="KB16" s="138" t="str">
        <f>IF($AU$7&lt;&gt;0,IF($O$5="Illusionniste",Sorts!BA131,Sorts!AU87),"")</f>
        <v/>
      </c>
      <c r="KC16" s="139"/>
      <c r="KD16" s="139"/>
      <c r="KE16" s="139"/>
      <c r="KF16" s="139"/>
      <c r="KG16" s="139"/>
      <c r="KH16" s="139"/>
      <c r="KI16" s="139"/>
      <c r="KJ16" s="139"/>
      <c r="KK16" s="139"/>
      <c r="KL16" s="139"/>
      <c r="KM16" s="139"/>
      <c r="KN16" s="140"/>
      <c r="KO16" s="136">
        <v>0</v>
      </c>
      <c r="KP16" s="137"/>
      <c r="KQ16" s="138" t="str">
        <f>IF($AU$7&lt;&gt;0,IF($O$5="Illusionniste",Sorts!BA131,Sorts!AV87),"")</f>
        <v/>
      </c>
      <c r="KR16" s="134"/>
      <c r="KS16" s="142" t="str">
        <f>IF($AU$7&lt;&gt;0,IF($O$5="Illusionniste",Sorts!BA131,Sorts!AW87),"")</f>
        <v/>
      </c>
      <c r="KT16" s="142"/>
      <c r="KU16" s="142"/>
      <c r="KV16" s="89" t="str">
        <f>IF($AU$7&lt;&gt;0,IF($O$5="Illusionniste",Sorts!BA131,Sorts!AX87),"")</f>
        <v/>
      </c>
      <c r="KW16" s="89" t="str">
        <f>IF($AU$7&lt;&gt;0,IF($O$5="Illusionniste",Sorts!BA131,Sorts!AY87),"")</f>
        <v/>
      </c>
      <c r="KX16" s="94" t="str">
        <f>IF($AU$7&lt;&gt;0,IF($O$5="Illusionniste",Sorts!BA131,Sorts!AZ87),"")</f>
        <v/>
      </c>
    </row>
    <row r="17" spans="2:310" ht="17.25" thickTop="1" x14ac:dyDescent="0.3">
      <c r="B17" s="291">
        <v>15</v>
      </c>
      <c r="C17" s="292"/>
      <c r="E17" s="295" t="s">
        <v>20</v>
      </c>
      <c r="F17" s="296"/>
      <c r="G17" s="283" t="s">
        <v>25</v>
      </c>
      <c r="H17" s="285"/>
      <c r="I17" s="297">
        <f>VLOOKUP($B$17,Caractéristiques!$B$187:$E$211,2,FALSE)</f>
        <v>0</v>
      </c>
      <c r="J17" s="298"/>
      <c r="K17" s="14"/>
      <c r="L17" s="283" t="s">
        <v>93</v>
      </c>
      <c r="M17" s="284"/>
      <c r="N17" s="284"/>
      <c r="O17" s="284"/>
      <c r="P17" s="285"/>
      <c r="Q17" s="306">
        <f>VLOOKUP($B$17,Caractéristiques!$B$187:$E$211,3,FALSE)</f>
        <v>0</v>
      </c>
      <c r="R17" s="307"/>
      <c r="S17" s="14"/>
      <c r="T17" s="283" t="s">
        <v>95</v>
      </c>
      <c r="U17" s="284"/>
      <c r="V17" s="284"/>
      <c r="W17" s="284"/>
      <c r="X17" s="284"/>
      <c r="Y17" s="284"/>
      <c r="Z17" s="285"/>
      <c r="AA17" s="297">
        <f>VLOOKUP($B$17,Caractéristiques!$B$187:$E$211,4,FALSE)</f>
        <v>-1</v>
      </c>
      <c r="AB17" s="298"/>
      <c r="AC17" s="14"/>
      <c r="AD17" s="15"/>
      <c r="AF17" s="149" t="s">
        <v>1419</v>
      </c>
      <c r="AG17" s="132"/>
      <c r="AH17" s="132"/>
      <c r="AI17" s="132"/>
      <c r="AJ17" s="132"/>
      <c r="AK17" s="132" t="str">
        <f>IF($AO$11&lt;2,"-",INDEX(Niveaux!$A$1115:$L$1151,$AO$11+1-1,MATCH($O$5,Niveaux!$B$1115:$L$1115,0)+1))</f>
        <v>-</v>
      </c>
      <c r="AL17" s="132"/>
      <c r="AO17" s="29"/>
      <c r="AQ17" s="87">
        <v>8</v>
      </c>
      <c r="AR17" s="139" t="str">
        <f>IF($AU$5&lt;&gt;0,IF($O$5="CLERC",Sorts!E11,Sorts!E35),"")</f>
        <v>Invisibilité aux Animaux</v>
      </c>
      <c r="AS17" s="139"/>
      <c r="AT17" s="139"/>
      <c r="AU17" s="139"/>
      <c r="AV17" s="139"/>
      <c r="AW17" s="139"/>
      <c r="AX17" s="139"/>
      <c r="AY17" s="139"/>
      <c r="AZ17" s="139"/>
      <c r="BA17" s="139"/>
      <c r="BB17" s="139"/>
      <c r="BC17" s="139"/>
      <c r="BD17" s="140"/>
      <c r="BE17" s="141">
        <v>0</v>
      </c>
      <c r="BF17" s="139"/>
      <c r="BG17" s="142" t="str">
        <f>IF($AU$5&lt;&gt;0,IF($O$5="CLERC",Sorts!F11,Sorts!F35),"")</f>
        <v>T</v>
      </c>
      <c r="BH17" s="142"/>
      <c r="BI17" s="142"/>
      <c r="BJ17" s="142" t="str">
        <f>IF($AU$5&lt;&gt;0,IF($O$5="CLERC",Sorts!G11,Sorts!G35),"")</f>
        <v>1t+1r/n</v>
      </c>
      <c r="BK17" s="142"/>
      <c r="BL17" s="142"/>
      <c r="BM17" s="89" t="str">
        <f>IF($AU$5&lt;&gt;0,IF($O$5="CLERC",Sorts!H11,Sorts!H35),"")</f>
        <v>/</v>
      </c>
      <c r="BN17" s="89" t="str">
        <f>IF($AU$5&lt;&gt;0,IF($O$5="CLERC",Sorts!I11,Sorts!I35),"")</f>
        <v>X</v>
      </c>
      <c r="BO17" s="94" t="str">
        <f>IF($AU$5&lt;&gt;0,IF($O$5="CLERC",Sorts!J11,Sorts!J35),"")</f>
        <v>X</v>
      </c>
      <c r="BP17" s="89"/>
      <c r="BQ17" s="133" t="s">
        <v>1391</v>
      </c>
      <c r="BR17" s="134"/>
      <c r="BS17" s="89">
        <v>8</v>
      </c>
      <c r="BT17" s="135" t="str">
        <f>IF($AU$7&lt;&gt;0,IF($O$5="ILLUSIONNISTE",Sorts!K126,Sorts!E82),"")</f>
        <v/>
      </c>
      <c r="BU17" s="136"/>
      <c r="BV17" s="136"/>
      <c r="BW17" s="136"/>
      <c r="BX17" s="136"/>
      <c r="BY17" s="136"/>
      <c r="BZ17" s="136"/>
      <c r="CA17" s="136"/>
      <c r="CB17" s="136"/>
      <c r="CC17" s="136"/>
      <c r="CD17" s="136"/>
      <c r="CE17" s="136"/>
      <c r="CF17" s="136"/>
      <c r="CG17" s="136">
        <v>0</v>
      </c>
      <c r="CH17" s="137"/>
      <c r="CI17" s="138" t="str">
        <f>IF($AU$7&lt;&gt;0,IF($O$5="ILLUSIONNISTE",Sorts!L126,Sorts!F82),"")</f>
        <v/>
      </c>
      <c r="CJ17" s="134"/>
      <c r="CK17" s="142" t="str">
        <f>IF($AU$7&lt;&gt;0,IF($O$5="ILLUSIONNISTE",Sorts!M126,Sorts!G82),"")</f>
        <v/>
      </c>
      <c r="CL17" s="142"/>
      <c r="CM17" s="142"/>
      <c r="CN17" s="89" t="str">
        <f>IF($AU$7&lt;&gt;0,IF($O$5="ILLUSIONNISTE",Sorts!N126,Sorts!H82),"")</f>
        <v/>
      </c>
      <c r="CO17" s="89" t="str">
        <f>IF($AU$7&lt;&gt;0,IF($O$5="ILLUSIONNISTE",Sorts!O126,Sorts!I82),"")</f>
        <v/>
      </c>
      <c r="CP17" s="94" t="str">
        <f>IF($AU$7&lt;&gt;0,IF($O$5="ILLUSIONNISTE",Sorts!P126,Sorts!J82),"")</f>
        <v/>
      </c>
      <c r="CQ17" s="61"/>
      <c r="CS17" s="87">
        <v>14</v>
      </c>
      <c r="CT17" s="139" t="str">
        <f>IF($AU$5&lt;&gt;0,IF(OR($O$5="CLERC",$O$5="PALADIN"),Sorts!K17,Sorts!K41),"")</f>
        <v>Piège à Feu</v>
      </c>
      <c r="CU17" s="139"/>
      <c r="CV17" s="139"/>
      <c r="CW17" s="139"/>
      <c r="CX17" s="139"/>
      <c r="CY17" s="139"/>
      <c r="CZ17" s="139"/>
      <c r="DA17" s="139"/>
      <c r="DB17" s="139"/>
      <c r="DC17" s="139"/>
      <c r="DD17" s="139"/>
      <c r="DE17" s="139"/>
      <c r="DF17" s="140"/>
      <c r="DG17" s="141">
        <v>0</v>
      </c>
      <c r="DH17" s="134"/>
      <c r="DI17" s="142" t="str">
        <f>IF($AU$5&lt;&gt;0,IF(OR($O$5="CLERC",$O$5="PALADIN"),Sorts!L17,Sorts!L41),"")</f>
        <v>T</v>
      </c>
      <c r="DJ17" s="142"/>
      <c r="DK17" s="142"/>
      <c r="DL17" s="142" t="str">
        <f>IF($AU$5&lt;&gt;0,IF(OR($O$5="CLERC",$O$5="PALADIN"),Sorts!M17,Sorts!M41),"")</f>
        <v>P+S</v>
      </c>
      <c r="DM17" s="142"/>
      <c r="DN17" s="142"/>
      <c r="DO17" s="89" t="str">
        <f>IF($AU$5&lt;&gt;0,IF(OR($O$5="CLERC",$O$5="PALADIN"),Sorts!N17,Sorts!N41),"")</f>
        <v>X</v>
      </c>
      <c r="DP17" s="89" t="str">
        <f>IF($AU$5&lt;&gt;0,IF(OR($O$5="CLERC",$O$5="PALADIN"),Sorts!O17,Sorts!O41),"")</f>
        <v>X</v>
      </c>
      <c r="DQ17" s="94" t="str">
        <f>IF($AU$5&lt;&gt;0,IF(OR($O$5="CLERC",$O$5="PALADIN"),Sorts!P17,Sorts!P41),"")</f>
        <v>X</v>
      </c>
      <c r="DR17" s="89"/>
      <c r="DS17" s="133" t="s">
        <v>1391</v>
      </c>
      <c r="DT17" s="134"/>
      <c r="DU17" s="89">
        <v>14</v>
      </c>
      <c r="DV17" s="135" t="str">
        <f>IF($AU$7&lt;&gt;0,IF($O$5="Illusionniste",Sorts!Q132,Sorts!K88),"")</f>
        <v/>
      </c>
      <c r="DW17" s="136"/>
      <c r="DX17" s="136"/>
      <c r="DY17" s="136"/>
      <c r="DZ17" s="136"/>
      <c r="EA17" s="136"/>
      <c r="EB17" s="136"/>
      <c r="EC17" s="136"/>
      <c r="ED17" s="136"/>
      <c r="EE17" s="136"/>
      <c r="EF17" s="136"/>
      <c r="EG17" s="136"/>
      <c r="EH17" s="136"/>
      <c r="EI17" s="136">
        <v>0</v>
      </c>
      <c r="EJ17" s="137"/>
      <c r="EK17" s="138" t="str">
        <f>IF($AU$7&lt;&gt;0,IF($O$5="Illusionniste",Sorts!R132,Sorts!L88),"")</f>
        <v/>
      </c>
      <c r="EL17" s="134"/>
      <c r="EM17" s="142" t="str">
        <f>IF($AU$7&lt;&gt;0,IF($O$5="Illusionniste",Sorts!S132,Sorts!M88),"")</f>
        <v/>
      </c>
      <c r="EN17" s="142"/>
      <c r="EO17" s="142"/>
      <c r="EP17" s="89" t="str">
        <f>IF($AU$7&lt;&gt;0,IF($O$5="Illusionniste",Sorts!T132,Sorts!N88),"")</f>
        <v/>
      </c>
      <c r="EQ17" s="89" t="str">
        <f>IF($AU$7&lt;&gt;0,IF($O$5="Illusionniste",Sorts!U132,Sorts!O88),"")</f>
        <v/>
      </c>
      <c r="ER17" s="94" t="str">
        <f>IF($AU$7&lt;&gt;0,IF($O$5="Illusionniste",Sorts!V132,Sorts!P88),"")</f>
        <v/>
      </c>
      <c r="ES17" s="61"/>
      <c r="EU17" s="87">
        <v>14</v>
      </c>
      <c r="EV17" s="139">
        <f>IF($AU$5&lt;&gt;0,IF(OR($O$5="CLERC",$O$5="PALADIN"),Sorts!W17,Sorts!W41),"")</f>
        <v>0</v>
      </c>
      <c r="EW17" s="139"/>
      <c r="EX17" s="139"/>
      <c r="EY17" s="139"/>
      <c r="EZ17" s="139"/>
      <c r="FA17" s="139"/>
      <c r="FB17" s="139"/>
      <c r="FC17" s="139"/>
      <c r="FD17" s="139"/>
      <c r="FE17" s="139"/>
      <c r="FF17" s="139"/>
      <c r="FG17" s="139"/>
      <c r="FH17" s="140"/>
      <c r="FI17" s="141">
        <v>0</v>
      </c>
      <c r="FJ17" s="134"/>
      <c r="FK17" s="142">
        <f>IF($AU$5&lt;&gt;0,IF(OR($O$5="CLERC",$O$5="PALADIN"),Sorts!X17,Sorts!X41),"")</f>
        <v>0</v>
      </c>
      <c r="FL17" s="142"/>
      <c r="FM17" s="142"/>
      <c r="FN17" s="138">
        <f>IF($AU$5&lt;&gt;0,IF(OR($O$5="CLERC",$O$5="PALADIN"),Sorts!Y17,Sorts!Y41),"")</f>
        <v>0</v>
      </c>
      <c r="FO17" s="139"/>
      <c r="FP17" s="134"/>
      <c r="FQ17" s="89">
        <f>IF($AU$5&lt;&gt;0,IF(OR($O$5="CLERC",$O$5="PALADIN"),Sorts!Z17,Sorts!Z41),"")</f>
        <v>0</v>
      </c>
      <c r="FR17" s="89">
        <f>IF($AU$5&lt;&gt;0,IF(OR($O$5="CLERC",$O$5="PALADIN"),Sorts!AA17,Sorts!AA41),"")</f>
        <v>0</v>
      </c>
      <c r="FS17" s="94">
        <f>IF($AU$5&lt;&gt;0,IF(OR($O$5="CLERC",$O$5="PALADIN"),Sorts!AB17,Sorts!AB41),"")</f>
        <v>0</v>
      </c>
      <c r="FT17" s="89"/>
      <c r="FU17" s="133" t="s">
        <v>1391</v>
      </c>
      <c r="FV17" s="134"/>
      <c r="FW17" s="89">
        <v>14</v>
      </c>
      <c r="FX17" s="135" t="str">
        <f>IF($AU$7&lt;&gt;0,IF($O$5="Illusionniste",Sorts!AC132,Sorts!W88),"")</f>
        <v/>
      </c>
      <c r="FY17" s="136"/>
      <c r="FZ17" s="136"/>
      <c r="GA17" s="136"/>
      <c r="GB17" s="136"/>
      <c r="GC17" s="136"/>
      <c r="GD17" s="136"/>
      <c r="GE17" s="136"/>
      <c r="GF17" s="136"/>
      <c r="GG17" s="136"/>
      <c r="GH17" s="136"/>
      <c r="GI17" s="136"/>
      <c r="GJ17" s="136"/>
      <c r="GK17" s="136">
        <v>0</v>
      </c>
      <c r="GL17" s="137"/>
      <c r="GM17" s="138" t="str">
        <f>IF($AU$7&lt;&gt;0,IF($O$5="Illusionniste",Sorts!AD132,Sorts!X88),"")</f>
        <v/>
      </c>
      <c r="GN17" s="134"/>
      <c r="GO17" s="142" t="str">
        <f>IF($AU$7&lt;&gt;0,IF($O$5="Illusionniste",Sorts!AE132,Sorts!Y88),"")</f>
        <v/>
      </c>
      <c r="GP17" s="142"/>
      <c r="GQ17" s="142"/>
      <c r="GR17" s="89" t="str">
        <f>IF($AU$7&lt;&gt;0,IF($O$5="Illusionniste",Sorts!AF132,Sorts!Z88),"")</f>
        <v/>
      </c>
      <c r="GS17" s="89" t="str">
        <f>IF($AU$7&lt;&gt;0,IF($O$5="Illusionniste",Sorts!AG132,Sorts!AA88),"")</f>
        <v/>
      </c>
      <c r="GT17" s="94" t="str">
        <f>IF($AU$7&lt;&gt;0,IF($O$5="Illusionniste",Sorts!AH132,Sorts!AB88),"")</f>
        <v/>
      </c>
      <c r="GU17" s="61"/>
      <c r="GW17" s="87">
        <v>14</v>
      </c>
      <c r="GX17" s="139"/>
      <c r="GY17" s="139"/>
      <c r="GZ17" s="139"/>
      <c r="HA17" s="139"/>
      <c r="HB17" s="139"/>
      <c r="HC17" s="139"/>
      <c r="HD17" s="139"/>
      <c r="HE17" s="139"/>
      <c r="HF17" s="139"/>
      <c r="HG17" s="139"/>
      <c r="HH17" s="139"/>
      <c r="HI17" s="139"/>
      <c r="HJ17" s="140"/>
      <c r="HK17" s="141"/>
      <c r="HL17" s="134"/>
      <c r="HM17" s="142"/>
      <c r="HN17" s="142"/>
      <c r="HO17" s="142"/>
      <c r="HP17" s="142"/>
      <c r="HQ17" s="142"/>
      <c r="HR17" s="142"/>
      <c r="HS17" s="89"/>
      <c r="HT17" s="89"/>
      <c r="HU17" s="94"/>
      <c r="HV17" s="89"/>
      <c r="HW17" s="133" t="s">
        <v>1391</v>
      </c>
      <c r="HX17" s="134"/>
      <c r="HY17" s="89">
        <v>14</v>
      </c>
      <c r="HZ17" s="135" t="str">
        <f>IF($AU$7&lt;&gt;0,IF($O$5="Illusionniste",Sorts!AO132,Sorts!AI88),"")</f>
        <v/>
      </c>
      <c r="IA17" s="136"/>
      <c r="IB17" s="136"/>
      <c r="IC17" s="136"/>
      <c r="ID17" s="136"/>
      <c r="IE17" s="136"/>
      <c r="IF17" s="136"/>
      <c r="IG17" s="136"/>
      <c r="IH17" s="136"/>
      <c r="II17" s="136"/>
      <c r="IJ17" s="136"/>
      <c r="IK17" s="136"/>
      <c r="IL17" s="136"/>
      <c r="IM17" s="136">
        <v>0</v>
      </c>
      <c r="IN17" s="137"/>
      <c r="IO17" s="138" t="str">
        <f>IF($AU$7&lt;&gt;0,IF($O$5="Illusionniste",Sorts!AP132,Sorts!AJ88),"")</f>
        <v/>
      </c>
      <c r="IP17" s="134"/>
      <c r="IQ17" s="142" t="str">
        <f>IF($AU$7&lt;&gt;0,IF($O$5="Illusionniste",Sorts!AQ132,Sorts!AK88),"")</f>
        <v/>
      </c>
      <c r="IR17" s="142"/>
      <c r="IS17" s="142"/>
      <c r="IT17" s="89" t="str">
        <f>IF($AU$7&lt;&gt;0,IF($O$5="Illusionniste",Sorts!AR132,Sorts!AL88),"")</f>
        <v/>
      </c>
      <c r="IU17" s="89" t="str">
        <f>IF($AU$7&lt;&gt;0,IF($O$5="Illusionniste",Sorts!AS132,Sorts!AM88),"")</f>
        <v/>
      </c>
      <c r="IV17" s="94" t="str">
        <f>IF($AU$7&lt;&gt;0,IF($O$5="Illusionniste",Sorts!AT132,Sorts!AN88),"")</f>
        <v/>
      </c>
      <c r="IW17" s="61"/>
      <c r="IY17" s="87"/>
      <c r="IZ17" s="139"/>
      <c r="JA17" s="139"/>
      <c r="JB17" s="139"/>
      <c r="JC17" s="139"/>
      <c r="JD17" s="139"/>
      <c r="JE17" s="139"/>
      <c r="JF17" s="139"/>
      <c r="JG17" s="139"/>
      <c r="JH17" s="139"/>
      <c r="JI17" s="139"/>
      <c r="JJ17" s="139"/>
      <c r="JK17" s="139"/>
      <c r="JL17" s="140"/>
      <c r="JM17" s="141"/>
      <c r="JN17" s="134"/>
      <c r="JO17" s="142"/>
      <c r="JP17" s="142"/>
      <c r="JQ17" s="142"/>
      <c r="JR17" s="142"/>
      <c r="JS17" s="142"/>
      <c r="JT17" s="142"/>
      <c r="JU17" s="89"/>
      <c r="JV17" s="89"/>
      <c r="JW17" s="94"/>
      <c r="JX17" s="89"/>
      <c r="JY17" s="133" t="s">
        <v>1391</v>
      </c>
      <c r="JZ17" s="134"/>
      <c r="KA17" s="89">
        <v>14</v>
      </c>
      <c r="KB17" s="138" t="str">
        <f>IF($AU$7&lt;&gt;0,IF($O$5="Illusionniste",Sorts!BA132,Sorts!AU88),"")</f>
        <v/>
      </c>
      <c r="KC17" s="139"/>
      <c r="KD17" s="139"/>
      <c r="KE17" s="139"/>
      <c r="KF17" s="139"/>
      <c r="KG17" s="139"/>
      <c r="KH17" s="139"/>
      <c r="KI17" s="139"/>
      <c r="KJ17" s="139"/>
      <c r="KK17" s="139"/>
      <c r="KL17" s="139"/>
      <c r="KM17" s="139"/>
      <c r="KN17" s="140"/>
      <c r="KO17" s="136">
        <v>0</v>
      </c>
      <c r="KP17" s="137"/>
      <c r="KQ17" s="138" t="str">
        <f>IF($AU$7&lt;&gt;0,IF($O$5="Illusionniste",Sorts!BA132,Sorts!AV88),"")</f>
        <v/>
      </c>
      <c r="KR17" s="134"/>
      <c r="KS17" s="142" t="str">
        <f>IF($AU$7&lt;&gt;0,IF($O$5="Illusionniste",Sorts!BA132,Sorts!AW88),"")</f>
        <v/>
      </c>
      <c r="KT17" s="142"/>
      <c r="KU17" s="142"/>
      <c r="KV17" s="89" t="str">
        <f>IF($AU$7&lt;&gt;0,IF($O$5="Illusionniste",Sorts!BA132,Sorts!AX88),"")</f>
        <v/>
      </c>
      <c r="KW17" s="89" t="str">
        <f>IF($AU$7&lt;&gt;0,IF($O$5="Illusionniste",Sorts!BA132,Sorts!AY88),"")</f>
        <v/>
      </c>
      <c r="KX17" s="94" t="str">
        <f>IF($AU$7&lt;&gt;0,IF($O$5="Illusionniste",Sorts!BA132,Sorts!AZ88),"")</f>
        <v/>
      </c>
    </row>
    <row r="18" spans="2:310" ht="17.25" thickBot="1" x14ac:dyDescent="0.35">
      <c r="B18" s="293"/>
      <c r="C18" s="294"/>
      <c r="E18" s="295"/>
      <c r="F18" s="296"/>
      <c r="G18" s="290" t="s">
        <v>92</v>
      </c>
      <c r="H18" s="177"/>
      <c r="I18" s="299"/>
      <c r="J18" s="300"/>
      <c r="K18" s="17"/>
      <c r="L18" s="290" t="s">
        <v>94</v>
      </c>
      <c r="M18" s="176"/>
      <c r="N18" s="176"/>
      <c r="O18" s="176"/>
      <c r="P18" s="177"/>
      <c r="Q18" s="308"/>
      <c r="R18" s="309"/>
      <c r="S18" s="17"/>
      <c r="T18" s="290" t="s">
        <v>96</v>
      </c>
      <c r="U18" s="176"/>
      <c r="V18" s="176"/>
      <c r="W18" s="176"/>
      <c r="X18" s="176"/>
      <c r="Y18" s="176"/>
      <c r="Z18" s="177"/>
      <c r="AA18" s="299"/>
      <c r="AB18" s="300"/>
      <c r="AC18" s="17"/>
      <c r="AD18" s="18"/>
      <c r="AF18" s="149" t="s">
        <v>1420</v>
      </c>
      <c r="AG18" s="132"/>
      <c r="AH18" s="132"/>
      <c r="AI18" s="132"/>
      <c r="AJ18" s="132"/>
      <c r="AK18" s="132" t="str">
        <f>IF($AO$11&lt;3,"-",INDEX(Niveaux!$A$1115:$L$1151,$AO$11+1-2,MATCH($O$5,Niveaux!$B$1115:$L$1115,0)+1))</f>
        <v>-</v>
      </c>
      <c r="AL18" s="132"/>
      <c r="AO18" s="29"/>
      <c r="AQ18" s="87">
        <v>9</v>
      </c>
      <c r="AR18" s="139" t="str">
        <f>IF($AU$5&lt;&gt;0,IF($O$5="CLERC",Sorts!E12,Sorts!E36),"")</f>
        <v>Langage Animal</v>
      </c>
      <c r="AS18" s="139"/>
      <c r="AT18" s="139"/>
      <c r="AU18" s="139"/>
      <c r="AV18" s="139"/>
      <c r="AW18" s="139"/>
      <c r="AX18" s="139"/>
      <c r="AY18" s="139"/>
      <c r="AZ18" s="139"/>
      <c r="BA18" s="139"/>
      <c r="BB18" s="139"/>
      <c r="BC18" s="139"/>
      <c r="BD18" s="140"/>
      <c r="BE18" s="141">
        <v>0</v>
      </c>
      <c r="BF18" s="139"/>
      <c r="BG18" s="142">
        <f>IF($AU$5&lt;&gt;0,IF($O$5="CLERC",Sorts!F12,Sorts!F36),"")</f>
        <v>0</v>
      </c>
      <c r="BH18" s="142"/>
      <c r="BI18" s="142"/>
      <c r="BJ18" s="142" t="str">
        <f>IF($AU$5&lt;&gt;0,IF($O$5="CLERC",Sorts!G12,Sorts!G36),"")</f>
        <v>2r/n</v>
      </c>
      <c r="BK18" s="142"/>
      <c r="BL18" s="142"/>
      <c r="BM18" s="89" t="str">
        <f>IF($AU$5&lt;&gt;0,IF($O$5="CLERC",Sorts!H12,Sorts!H36),"")</f>
        <v>X</v>
      </c>
      <c r="BN18" s="89" t="str">
        <f>IF($AU$5&lt;&gt;0,IF($O$5="CLERC",Sorts!I12,Sorts!I36),"")</f>
        <v>X</v>
      </c>
      <c r="BO18" s="94" t="str">
        <f>IF($AU$5&lt;&gt;0,IF($O$5="CLERC",Sorts!J12,Sorts!J36),"")</f>
        <v>/</v>
      </c>
      <c r="BP18" s="89"/>
      <c r="BQ18" s="133" t="s">
        <v>1391</v>
      </c>
      <c r="BR18" s="134"/>
      <c r="BS18" s="89">
        <v>9</v>
      </c>
      <c r="BT18" s="135" t="str">
        <f>IF($AU$7&lt;&gt;0,IF($O$5="ILLUSIONNISTE",Sorts!K127,Sorts!E83),"")</f>
        <v/>
      </c>
      <c r="BU18" s="136"/>
      <c r="BV18" s="136"/>
      <c r="BW18" s="136"/>
      <c r="BX18" s="136"/>
      <c r="BY18" s="136"/>
      <c r="BZ18" s="136"/>
      <c r="CA18" s="136"/>
      <c r="CB18" s="136"/>
      <c r="CC18" s="136"/>
      <c r="CD18" s="136"/>
      <c r="CE18" s="136"/>
      <c r="CF18" s="136"/>
      <c r="CG18" s="136">
        <v>0</v>
      </c>
      <c r="CH18" s="137"/>
      <c r="CI18" s="138" t="str">
        <f>IF($AU$7&lt;&gt;0,IF($O$5="ILLUSIONNISTE",Sorts!L127,Sorts!F83),"")</f>
        <v/>
      </c>
      <c r="CJ18" s="134"/>
      <c r="CK18" s="142" t="str">
        <f>IF($AU$7&lt;&gt;0,IF($O$5="ILLUSIONNISTE",Sorts!M127,Sorts!G83),"")</f>
        <v/>
      </c>
      <c r="CL18" s="142"/>
      <c r="CM18" s="142"/>
      <c r="CN18" s="89" t="str">
        <f>IF($AU$7&lt;&gt;0,IF($O$5="ILLUSIONNISTE",Sorts!N127,Sorts!H83),"")</f>
        <v/>
      </c>
      <c r="CO18" s="89" t="str">
        <f>IF($AU$7&lt;&gt;0,IF($O$5="ILLUSIONNISTE",Sorts!O127,Sorts!I83),"")</f>
        <v/>
      </c>
      <c r="CP18" s="94" t="str">
        <f>IF($AU$7&lt;&gt;0,IF($O$5="ILLUSIONNISTE",Sorts!P127,Sorts!J83),"")</f>
        <v/>
      </c>
      <c r="CQ18" s="61"/>
      <c r="CS18" s="87">
        <v>15</v>
      </c>
      <c r="CT18" s="139" t="str">
        <f>IF($AU$5&lt;&gt;0,IF(OR($O$5="CLERC",$O$5="PALADIN"),Sorts!K18,Sorts!K42),"")</f>
        <v>Retardement du Poison</v>
      </c>
      <c r="CU18" s="139"/>
      <c r="CV18" s="139"/>
      <c r="CW18" s="139"/>
      <c r="CX18" s="139"/>
      <c r="CY18" s="139"/>
      <c r="CZ18" s="139"/>
      <c r="DA18" s="139"/>
      <c r="DB18" s="139"/>
      <c r="DC18" s="139"/>
      <c r="DD18" s="139"/>
      <c r="DE18" s="139"/>
      <c r="DF18" s="140"/>
      <c r="DG18" s="141">
        <v>0</v>
      </c>
      <c r="DH18" s="134"/>
      <c r="DI18" s="142" t="str">
        <f>IF($AU$5&lt;&gt;0,IF(OR($O$5="CLERC",$O$5="PALADIN"),Sorts!L18,Sorts!L42),"")</f>
        <v>T</v>
      </c>
      <c r="DJ18" s="142"/>
      <c r="DK18" s="142"/>
      <c r="DL18" s="142" t="str">
        <f>IF($AU$5&lt;&gt;0,IF(OR($O$5="CLERC",$O$5="PALADIN"),Sorts!M18,Sorts!M42),"")</f>
        <v>1h/n</v>
      </c>
      <c r="DM18" s="142"/>
      <c r="DN18" s="142"/>
      <c r="DO18" s="89" t="str">
        <f>IF($AU$5&lt;&gt;0,IF(OR($O$5="CLERC",$O$5="PALADIN"),Sorts!N18,Sorts!N42),"")</f>
        <v>X</v>
      </c>
      <c r="DP18" s="89" t="str">
        <f>IF($AU$5&lt;&gt;0,IF(OR($O$5="CLERC",$O$5="PALADIN"),Sorts!O18,Sorts!O42),"")</f>
        <v>X</v>
      </c>
      <c r="DQ18" s="94" t="str">
        <f>IF($AU$5&lt;&gt;0,IF(OR($O$5="CLERC",$O$5="PALADIN"),Sorts!P18,Sorts!P42),"")</f>
        <v>X</v>
      </c>
      <c r="DR18" s="89"/>
      <c r="DS18" s="133" t="s">
        <v>1391</v>
      </c>
      <c r="DT18" s="134"/>
      <c r="DU18" s="89">
        <v>15</v>
      </c>
      <c r="DV18" s="135" t="str">
        <f>IF($AU$7&lt;&gt;0,IF($O$5="Illusionniste",Sorts!Q133,Sorts!K89),"")</f>
        <v/>
      </c>
      <c r="DW18" s="136"/>
      <c r="DX18" s="136"/>
      <c r="DY18" s="136"/>
      <c r="DZ18" s="136"/>
      <c r="EA18" s="136"/>
      <c r="EB18" s="136"/>
      <c r="EC18" s="136"/>
      <c r="ED18" s="136"/>
      <c r="EE18" s="136"/>
      <c r="EF18" s="136"/>
      <c r="EG18" s="136"/>
      <c r="EH18" s="136"/>
      <c r="EI18" s="136">
        <v>0</v>
      </c>
      <c r="EJ18" s="137"/>
      <c r="EK18" s="138" t="str">
        <f>IF($AU$7&lt;&gt;0,IF($O$5="Illusionniste",Sorts!R133,Sorts!L89),"")</f>
        <v/>
      </c>
      <c r="EL18" s="134"/>
      <c r="EM18" s="142" t="str">
        <f>IF($AU$7&lt;&gt;0,IF($O$5="Illusionniste",Sorts!S133,Sorts!M89),"")</f>
        <v/>
      </c>
      <c r="EN18" s="142"/>
      <c r="EO18" s="142"/>
      <c r="EP18" s="89" t="str">
        <f>IF($AU$7&lt;&gt;0,IF($O$5="Illusionniste",Sorts!T133,Sorts!N89),"")</f>
        <v/>
      </c>
      <c r="EQ18" s="89" t="str">
        <f>IF($AU$7&lt;&gt;0,IF($O$5="Illusionniste",Sorts!U133,Sorts!O89),"")</f>
        <v/>
      </c>
      <c r="ER18" s="94" t="str">
        <f>IF($AU$7&lt;&gt;0,IF($O$5="Illusionniste",Sorts!V133,Sorts!P89),"")</f>
        <v/>
      </c>
      <c r="ES18" s="61"/>
      <c r="EU18" s="87">
        <v>15</v>
      </c>
      <c r="EV18" s="139">
        <f>IF($AU$5&lt;&gt;0,IF(OR($O$5="CLERC",$O$5="PALADIN"),Sorts!W18,Sorts!W42),"")</f>
        <v>0</v>
      </c>
      <c r="EW18" s="139"/>
      <c r="EX18" s="139"/>
      <c r="EY18" s="139"/>
      <c r="EZ18" s="139"/>
      <c r="FA18" s="139"/>
      <c r="FB18" s="139"/>
      <c r="FC18" s="139"/>
      <c r="FD18" s="139"/>
      <c r="FE18" s="139"/>
      <c r="FF18" s="139"/>
      <c r="FG18" s="139"/>
      <c r="FH18" s="140"/>
      <c r="FI18" s="141">
        <v>0</v>
      </c>
      <c r="FJ18" s="134"/>
      <c r="FK18" s="142">
        <f>IF($AU$5&lt;&gt;0,IF(OR($O$5="CLERC",$O$5="PALADIN"),Sorts!X18,Sorts!X42),"")</f>
        <v>0</v>
      </c>
      <c r="FL18" s="142"/>
      <c r="FM18" s="142"/>
      <c r="FN18" s="138">
        <f>IF($AU$5&lt;&gt;0,IF(OR($O$5="CLERC",$O$5="PALADIN"),Sorts!Y18,Sorts!Y42),"")</f>
        <v>0</v>
      </c>
      <c r="FO18" s="139"/>
      <c r="FP18" s="134"/>
      <c r="FQ18" s="89">
        <f>IF($AU$5&lt;&gt;0,IF(OR($O$5="CLERC",$O$5="PALADIN"),Sorts!Z18,Sorts!Z42),"")</f>
        <v>0</v>
      </c>
      <c r="FR18" s="89">
        <f>IF($AU$5&lt;&gt;0,IF(OR($O$5="CLERC",$O$5="PALADIN"),Sorts!AA18,Sorts!AA42),"")</f>
        <v>0</v>
      </c>
      <c r="FS18" s="94">
        <f>IF($AU$5&lt;&gt;0,IF(OR($O$5="CLERC",$O$5="PALADIN"),Sorts!AB18,Sorts!AB42),"")</f>
        <v>0</v>
      </c>
      <c r="FT18" s="89"/>
      <c r="FU18" s="133" t="s">
        <v>1391</v>
      </c>
      <c r="FV18" s="134"/>
      <c r="FW18" s="89">
        <v>15</v>
      </c>
      <c r="FX18" s="135" t="str">
        <f>IF($AU$7&lt;&gt;0,IF($O$5="Illusionniste",Sorts!AC133,Sorts!W89),"")</f>
        <v/>
      </c>
      <c r="FY18" s="136"/>
      <c r="FZ18" s="136"/>
      <c r="GA18" s="136"/>
      <c r="GB18" s="136"/>
      <c r="GC18" s="136"/>
      <c r="GD18" s="136"/>
      <c r="GE18" s="136"/>
      <c r="GF18" s="136"/>
      <c r="GG18" s="136"/>
      <c r="GH18" s="136"/>
      <c r="GI18" s="136"/>
      <c r="GJ18" s="136"/>
      <c r="GK18" s="136">
        <v>0</v>
      </c>
      <c r="GL18" s="137"/>
      <c r="GM18" s="138" t="str">
        <f>IF($AU$7&lt;&gt;0,IF($O$5="Illusionniste",Sorts!AD133,Sorts!X89),"")</f>
        <v/>
      </c>
      <c r="GN18" s="134"/>
      <c r="GO18" s="142" t="str">
        <f>IF($AU$7&lt;&gt;0,IF($O$5="Illusionniste",Sorts!AE133,Sorts!Y89),"")</f>
        <v/>
      </c>
      <c r="GP18" s="142"/>
      <c r="GQ18" s="142"/>
      <c r="GR18" s="89" t="str">
        <f>IF($AU$7&lt;&gt;0,IF($O$5="Illusionniste",Sorts!AF133,Sorts!Z89),"")</f>
        <v/>
      </c>
      <c r="GS18" s="89" t="str">
        <f>IF($AU$7&lt;&gt;0,IF($O$5="Illusionniste",Sorts!AG133,Sorts!AA89),"")</f>
        <v/>
      </c>
      <c r="GT18" s="94" t="str">
        <f>IF($AU$7&lt;&gt;0,IF($O$5="Illusionniste",Sorts!AH133,Sorts!AB89),"")</f>
        <v/>
      </c>
      <c r="GU18" s="61"/>
      <c r="GW18" s="87">
        <v>15</v>
      </c>
      <c r="GX18" s="139"/>
      <c r="GY18" s="139"/>
      <c r="GZ18" s="139"/>
      <c r="HA18" s="139"/>
      <c r="HB18" s="139"/>
      <c r="HC18" s="139"/>
      <c r="HD18" s="139"/>
      <c r="HE18" s="139"/>
      <c r="HF18" s="139"/>
      <c r="HG18" s="139"/>
      <c r="HH18" s="139"/>
      <c r="HI18" s="139"/>
      <c r="HJ18" s="140"/>
      <c r="HK18" s="141"/>
      <c r="HL18" s="134"/>
      <c r="HM18" s="142"/>
      <c r="HN18" s="142"/>
      <c r="HO18" s="142"/>
      <c r="HP18" s="142"/>
      <c r="HQ18" s="142"/>
      <c r="HR18" s="142"/>
      <c r="HS18" s="89"/>
      <c r="HT18" s="89"/>
      <c r="HU18" s="94"/>
      <c r="HV18" s="89"/>
      <c r="HW18" s="133" t="s">
        <v>1391</v>
      </c>
      <c r="HX18" s="134"/>
      <c r="HY18" s="89">
        <v>15</v>
      </c>
      <c r="HZ18" s="135" t="str">
        <f>IF($AU$7&lt;&gt;0,IF($O$5="Illusionniste",Sorts!AO133,Sorts!AI89),"")</f>
        <v/>
      </c>
      <c r="IA18" s="136"/>
      <c r="IB18" s="136"/>
      <c r="IC18" s="136"/>
      <c r="ID18" s="136"/>
      <c r="IE18" s="136"/>
      <c r="IF18" s="136"/>
      <c r="IG18" s="136"/>
      <c r="IH18" s="136"/>
      <c r="II18" s="136"/>
      <c r="IJ18" s="136"/>
      <c r="IK18" s="136"/>
      <c r="IL18" s="136"/>
      <c r="IM18" s="136">
        <v>0</v>
      </c>
      <c r="IN18" s="137"/>
      <c r="IO18" s="138" t="str">
        <f>IF($AU$7&lt;&gt;0,IF($O$5="Illusionniste",Sorts!AP133,Sorts!AJ89),"")</f>
        <v/>
      </c>
      <c r="IP18" s="134"/>
      <c r="IQ18" s="142" t="str">
        <f>IF($AU$7&lt;&gt;0,IF($O$5="Illusionniste",Sorts!AQ133,Sorts!AK89),"")</f>
        <v/>
      </c>
      <c r="IR18" s="142"/>
      <c r="IS18" s="142"/>
      <c r="IT18" s="89" t="str">
        <f>IF($AU$7&lt;&gt;0,IF($O$5="Illusionniste",Sorts!AR133,Sorts!AL89),"")</f>
        <v/>
      </c>
      <c r="IU18" s="89" t="str">
        <f>IF($AU$7&lt;&gt;0,IF($O$5="Illusionniste",Sorts!AS133,Sorts!AM89),"")</f>
        <v/>
      </c>
      <c r="IV18" s="94" t="str">
        <f>IF($AU$7&lt;&gt;0,IF($O$5="Illusionniste",Sorts!AT133,Sorts!AN89),"")</f>
        <v/>
      </c>
      <c r="IW18" s="61"/>
      <c r="IY18" s="87"/>
      <c r="IZ18" s="139"/>
      <c r="JA18" s="139"/>
      <c r="JB18" s="139"/>
      <c r="JC18" s="139"/>
      <c r="JD18" s="139"/>
      <c r="JE18" s="139"/>
      <c r="JF18" s="139"/>
      <c r="JG18" s="139"/>
      <c r="JH18" s="139"/>
      <c r="JI18" s="139"/>
      <c r="JJ18" s="139"/>
      <c r="JK18" s="139"/>
      <c r="JL18" s="140"/>
      <c r="JM18" s="141"/>
      <c r="JN18" s="134"/>
      <c r="JO18" s="142"/>
      <c r="JP18" s="142"/>
      <c r="JQ18" s="142"/>
      <c r="JR18" s="142"/>
      <c r="JS18" s="142"/>
      <c r="JT18" s="142"/>
      <c r="JU18" s="89"/>
      <c r="JV18" s="89"/>
      <c r="JW18" s="94"/>
      <c r="JX18" s="89"/>
      <c r="JY18" s="133" t="s">
        <v>1391</v>
      </c>
      <c r="JZ18" s="134"/>
      <c r="KA18" s="89">
        <v>15</v>
      </c>
      <c r="KB18" s="138" t="str">
        <f>IF($AU$7&lt;&gt;0,IF($O$5="Illusionniste",Sorts!BA133,Sorts!AU89),"")</f>
        <v/>
      </c>
      <c r="KC18" s="139"/>
      <c r="KD18" s="139"/>
      <c r="KE18" s="139"/>
      <c r="KF18" s="139"/>
      <c r="KG18" s="139"/>
      <c r="KH18" s="139"/>
      <c r="KI18" s="139"/>
      <c r="KJ18" s="139"/>
      <c r="KK18" s="139"/>
      <c r="KL18" s="139"/>
      <c r="KM18" s="139"/>
      <c r="KN18" s="140"/>
      <c r="KO18" s="136">
        <v>0</v>
      </c>
      <c r="KP18" s="137"/>
      <c r="KQ18" s="138" t="str">
        <f>IF($AU$7&lt;&gt;0,IF($O$5="Illusionniste",Sorts!BA133,Sorts!AV89),"")</f>
        <v/>
      </c>
      <c r="KR18" s="134"/>
      <c r="KS18" s="142" t="str">
        <f>IF($AU$7&lt;&gt;0,IF($O$5="Illusionniste",Sorts!BA133,Sorts!AW89),"")</f>
        <v/>
      </c>
      <c r="KT18" s="142"/>
      <c r="KU18" s="142"/>
      <c r="KV18" s="89" t="str">
        <f>IF($AU$7&lt;&gt;0,IF($O$5="Illusionniste",Sorts!BA133,Sorts!AX89),"")</f>
        <v/>
      </c>
      <c r="KW18" s="89" t="str">
        <f>IF($AU$7&lt;&gt;0,IF($O$5="Illusionniste",Sorts!BA133,Sorts!AY89),"")</f>
        <v/>
      </c>
      <c r="KX18" s="94" t="str">
        <f>IF($AU$7&lt;&gt;0,IF($O$5="Illusionniste",Sorts!BA133,Sorts!AZ89),"")</f>
        <v/>
      </c>
    </row>
    <row r="19" spans="2:310" ht="17.25" thickTop="1" x14ac:dyDescent="0.3">
      <c r="B19" s="291">
        <v>16</v>
      </c>
      <c r="C19" s="292"/>
      <c r="E19" s="295" t="s">
        <v>21</v>
      </c>
      <c r="F19" s="296"/>
      <c r="G19" s="283" t="s">
        <v>93</v>
      </c>
      <c r="H19" s="284"/>
      <c r="I19" s="285"/>
      <c r="J19" s="297">
        <f>VLOOKUP($B$19,Caractéristiques!$B$214:$F$238,2,FALSE)</f>
        <v>2</v>
      </c>
      <c r="K19" s="298"/>
      <c r="L19" s="14"/>
      <c r="M19" s="283" t="s">
        <v>98</v>
      </c>
      <c r="N19" s="285"/>
      <c r="O19" s="286">
        <f>VLOOKUP($B$19,Caractéristiques!$B$214:$F$238,3,FALSE)</f>
        <v>0.95</v>
      </c>
      <c r="P19" s="287"/>
      <c r="Q19" s="14"/>
      <c r="R19" s="283" t="s">
        <v>100</v>
      </c>
      <c r="S19" s="284"/>
      <c r="T19" s="285"/>
      <c r="U19" s="286">
        <f>VLOOKUP($B$19,Caractéristiques!$B$214:$F$238,4,FALSE)</f>
        <v>0.96</v>
      </c>
      <c r="V19" s="287"/>
      <c r="W19" s="14"/>
      <c r="X19" s="283" t="s">
        <v>102</v>
      </c>
      <c r="Y19" s="284"/>
      <c r="Z19" s="284"/>
      <c r="AA19" s="284"/>
      <c r="AB19" s="285"/>
      <c r="AC19" s="301">
        <f>VLOOKUP($B$19,Caractéristiques!$B$214:$F$238,5,FALSE)</f>
        <v>-2</v>
      </c>
      <c r="AD19" s="302"/>
      <c r="AF19" s="149" t="s">
        <v>1408</v>
      </c>
      <c r="AG19" s="132"/>
      <c r="AH19" s="132"/>
      <c r="AI19" s="132"/>
      <c r="AJ19" s="132"/>
      <c r="AK19" s="132" t="str">
        <f>IF($AO$11&lt;4,"-",INDEX(Niveaux!$A$1115:$L$1151,$AO$11+1-3,MATCH($O$5,Niveaux!$B$1115:$L$1115,0)+1))</f>
        <v>-</v>
      </c>
      <c r="AL19" s="132"/>
      <c r="AO19" s="29"/>
      <c r="AQ19" s="87">
        <v>10</v>
      </c>
      <c r="AR19" s="139" t="str">
        <f>IF($AU$5&lt;&gt;0,IF($O$5="CLERC",Sorts!E13,Sorts!E37),"")</f>
        <v>Localisation des Animaux</v>
      </c>
      <c r="AS19" s="139"/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  <c r="BD19" s="140"/>
      <c r="BE19" s="141">
        <v>0</v>
      </c>
      <c r="BF19" s="139"/>
      <c r="BG19" s="142">
        <f>IF($AU$5&lt;&gt;0,IF($O$5="CLERC",Sorts!F13,Sorts!F37),"")</f>
        <v>0</v>
      </c>
      <c r="BH19" s="142"/>
      <c r="BI19" s="142"/>
      <c r="BJ19" s="142" t="str">
        <f>IF($AU$5&lt;&gt;0,IF($O$5="CLERC",Sorts!G13,Sorts!G37),"")</f>
        <v>1r/n</v>
      </c>
      <c r="BK19" s="142"/>
      <c r="BL19" s="142"/>
      <c r="BM19" s="89" t="str">
        <f>IF($AU$5&lt;&gt;0,IF($O$5="CLERC",Sorts!H13,Sorts!H37),"")</f>
        <v>X</v>
      </c>
      <c r="BN19" s="89" t="str">
        <f>IF($AU$5&lt;&gt;0,IF($O$5="CLERC",Sorts!I13,Sorts!I37),"")</f>
        <v>X</v>
      </c>
      <c r="BO19" s="94" t="str">
        <f>IF($AU$5&lt;&gt;0,IF($O$5="CLERC",Sorts!J13,Sorts!J37),"")</f>
        <v>X</v>
      </c>
      <c r="BP19" s="89"/>
      <c r="BQ19" s="133" t="s">
        <v>1391</v>
      </c>
      <c r="BR19" s="134"/>
      <c r="BS19" s="89">
        <v>10</v>
      </c>
      <c r="BT19" s="135" t="str">
        <f>IF($AU$7&lt;&gt;0,IF($O$5="ILLUSIONNISTE",Sorts!K128,Sorts!E84),"")</f>
        <v/>
      </c>
      <c r="BU19" s="136"/>
      <c r="BV19" s="136"/>
      <c r="BW19" s="136"/>
      <c r="BX19" s="136"/>
      <c r="BY19" s="136"/>
      <c r="BZ19" s="136"/>
      <c r="CA19" s="136"/>
      <c r="CB19" s="136"/>
      <c r="CC19" s="136"/>
      <c r="CD19" s="136"/>
      <c r="CE19" s="136"/>
      <c r="CF19" s="136"/>
      <c r="CG19" s="136">
        <v>0</v>
      </c>
      <c r="CH19" s="137"/>
      <c r="CI19" s="138" t="str">
        <f>IF($AU$7&lt;&gt;0,IF($O$5="ILLUSIONNISTE",Sorts!L128,Sorts!F84),"")</f>
        <v/>
      </c>
      <c r="CJ19" s="134"/>
      <c r="CK19" s="142" t="str">
        <f>IF($AU$7&lt;&gt;0,IF($O$5="ILLUSIONNISTE",Sorts!M128,Sorts!G84),"")</f>
        <v/>
      </c>
      <c r="CL19" s="142"/>
      <c r="CM19" s="142"/>
      <c r="CN19" s="89" t="str">
        <f>IF($AU$7&lt;&gt;0,IF($O$5="ILLUSIONNISTE",Sorts!N128,Sorts!H84),"")</f>
        <v/>
      </c>
      <c r="CO19" s="89" t="str">
        <f>IF($AU$7&lt;&gt;0,IF($O$5="ILLUSIONNISTE",Sorts!O128,Sorts!I84),"")</f>
        <v/>
      </c>
      <c r="CP19" s="94" t="str">
        <f>IF($AU$7&lt;&gt;0,IF($O$5="ILLUSIONNISTE",Sorts!P128,Sorts!J84),"")</f>
        <v/>
      </c>
      <c r="CQ19" s="61"/>
      <c r="CS19" s="87">
        <v>16</v>
      </c>
      <c r="CT19" s="139" t="str">
        <f>IF($AU$5&lt;&gt;0,IF(OR($O$5="CLERC",$O$5="PALADIN"),Sorts!K19,Sorts!K43),"")</f>
        <v>Soins Mineurs</v>
      </c>
      <c r="CU19" s="139"/>
      <c r="CV19" s="139"/>
      <c r="CW19" s="139"/>
      <c r="CX19" s="139"/>
      <c r="CY19" s="139"/>
      <c r="CZ19" s="139"/>
      <c r="DA19" s="139"/>
      <c r="DB19" s="139"/>
      <c r="DC19" s="139"/>
      <c r="DD19" s="139"/>
      <c r="DE19" s="139"/>
      <c r="DF19" s="140"/>
      <c r="DG19" s="141">
        <v>0</v>
      </c>
      <c r="DH19" s="134"/>
      <c r="DI19" s="142" t="str">
        <f>IF($AU$5&lt;&gt;0,IF(OR($O$5="CLERC",$O$5="PALADIN"),Sorts!L19,Sorts!L43),"")</f>
        <v>T</v>
      </c>
      <c r="DJ19" s="142"/>
      <c r="DK19" s="142"/>
      <c r="DL19" s="142" t="str">
        <f>IF($AU$5&lt;&gt;0,IF(OR($O$5="CLERC",$O$5="PALADIN"),Sorts!M19,Sorts!M43),"")</f>
        <v>P</v>
      </c>
      <c r="DM19" s="142"/>
      <c r="DN19" s="142"/>
      <c r="DO19" s="89" t="str">
        <f>IF($AU$5&lt;&gt;0,IF(OR($O$5="CLERC",$O$5="PALADIN"),Sorts!N19,Sorts!N43),"")</f>
        <v>X</v>
      </c>
      <c r="DP19" s="89" t="str">
        <f>IF($AU$5&lt;&gt;0,IF(OR($O$5="CLERC",$O$5="PALADIN"),Sorts!O19,Sorts!O43),"")</f>
        <v>X</v>
      </c>
      <c r="DQ19" s="94" t="str">
        <f>IF($AU$5&lt;&gt;0,IF(OR($O$5="CLERC",$O$5="PALADIN"),Sorts!P19,Sorts!P43),"")</f>
        <v>X</v>
      </c>
      <c r="DR19" s="89"/>
      <c r="DS19" s="133" t="s">
        <v>1391</v>
      </c>
      <c r="DT19" s="134"/>
      <c r="DU19" s="89">
        <v>16</v>
      </c>
      <c r="DV19" s="135" t="str">
        <f>IF($AU$7&lt;&gt;0,IF($O$5="Illusionniste",Sorts!Q134,Sorts!K90),"")</f>
        <v/>
      </c>
      <c r="DW19" s="136"/>
      <c r="DX19" s="136"/>
      <c r="DY19" s="136"/>
      <c r="DZ19" s="136"/>
      <c r="EA19" s="136"/>
      <c r="EB19" s="136"/>
      <c r="EC19" s="136"/>
      <c r="ED19" s="136"/>
      <c r="EE19" s="136"/>
      <c r="EF19" s="136"/>
      <c r="EG19" s="136"/>
      <c r="EH19" s="136"/>
      <c r="EI19" s="136">
        <v>0</v>
      </c>
      <c r="EJ19" s="137"/>
      <c r="EK19" s="138" t="str">
        <f>IF($AU$7&lt;&gt;0,IF($O$5="Illusionniste",Sorts!R134,Sorts!L90),"")</f>
        <v/>
      </c>
      <c r="EL19" s="134"/>
      <c r="EM19" s="142" t="str">
        <f>IF($AU$7&lt;&gt;0,IF($O$5="Illusionniste",Sorts!S134,Sorts!M90),"")</f>
        <v/>
      </c>
      <c r="EN19" s="142"/>
      <c r="EO19" s="142"/>
      <c r="EP19" s="89" t="str">
        <f>IF($AU$7&lt;&gt;0,IF($O$5="Illusionniste",Sorts!T134,Sorts!N90),"")</f>
        <v/>
      </c>
      <c r="EQ19" s="89" t="str">
        <f>IF($AU$7&lt;&gt;0,IF($O$5="Illusionniste",Sorts!U134,Sorts!O90),"")</f>
        <v/>
      </c>
      <c r="ER19" s="94" t="str">
        <f>IF($AU$7&lt;&gt;0,IF($O$5="Illusionniste",Sorts!V134,Sorts!P90),"")</f>
        <v/>
      </c>
      <c r="ES19" s="61"/>
      <c r="EU19" s="87">
        <v>16</v>
      </c>
      <c r="EV19" s="139">
        <f>IF($AU$5&lt;&gt;0,IF(OR($O$5="CLERC",$O$5="PALADIN"),Sorts!W19,Sorts!W43),"")</f>
        <v>0</v>
      </c>
      <c r="EW19" s="139"/>
      <c r="EX19" s="139"/>
      <c r="EY19" s="139"/>
      <c r="EZ19" s="139"/>
      <c r="FA19" s="139"/>
      <c r="FB19" s="139"/>
      <c r="FC19" s="139"/>
      <c r="FD19" s="139"/>
      <c r="FE19" s="139"/>
      <c r="FF19" s="139"/>
      <c r="FG19" s="139"/>
      <c r="FH19" s="140"/>
      <c r="FI19" s="141">
        <v>0</v>
      </c>
      <c r="FJ19" s="134"/>
      <c r="FK19" s="142">
        <f>IF($AU$5&lt;&gt;0,IF(OR($O$5="CLERC",$O$5="PALADIN"),Sorts!X19,Sorts!X43),"")</f>
        <v>0</v>
      </c>
      <c r="FL19" s="142"/>
      <c r="FM19" s="142"/>
      <c r="FN19" s="138">
        <f>IF($AU$5&lt;&gt;0,IF(OR($O$5="CLERC",$O$5="PALADIN"),Sorts!Y19,Sorts!Y43),"")</f>
        <v>0</v>
      </c>
      <c r="FO19" s="139"/>
      <c r="FP19" s="134"/>
      <c r="FQ19" s="89">
        <f>IF($AU$5&lt;&gt;0,IF(OR($O$5="CLERC",$O$5="PALADIN"),Sorts!Z19,Sorts!Z43),"")</f>
        <v>0</v>
      </c>
      <c r="FR19" s="89">
        <f>IF($AU$5&lt;&gt;0,IF(OR($O$5="CLERC",$O$5="PALADIN"),Sorts!AA19,Sorts!AA43),"")</f>
        <v>0</v>
      </c>
      <c r="FS19" s="94">
        <f>IF($AU$5&lt;&gt;0,IF(OR($O$5="CLERC",$O$5="PALADIN"),Sorts!AB19,Sorts!AB43),"")</f>
        <v>0</v>
      </c>
      <c r="FT19" s="89"/>
      <c r="FU19" s="133" t="s">
        <v>1391</v>
      </c>
      <c r="FV19" s="134"/>
      <c r="FW19" s="89">
        <v>16</v>
      </c>
      <c r="FX19" s="135" t="str">
        <f>IF($AU$7&lt;&gt;0,IF($O$5="Illusionniste",Sorts!AC134,Sorts!W90),"")</f>
        <v/>
      </c>
      <c r="FY19" s="136"/>
      <c r="FZ19" s="136"/>
      <c r="GA19" s="136"/>
      <c r="GB19" s="136"/>
      <c r="GC19" s="136"/>
      <c r="GD19" s="136"/>
      <c r="GE19" s="136"/>
      <c r="GF19" s="136"/>
      <c r="GG19" s="136"/>
      <c r="GH19" s="136"/>
      <c r="GI19" s="136"/>
      <c r="GJ19" s="136"/>
      <c r="GK19" s="136">
        <v>0</v>
      </c>
      <c r="GL19" s="137"/>
      <c r="GM19" s="138" t="str">
        <f>IF($AU$7&lt;&gt;0,IF($O$5="Illusionniste",Sorts!AD134,Sorts!X90),"")</f>
        <v/>
      </c>
      <c r="GN19" s="134"/>
      <c r="GO19" s="142" t="str">
        <f>IF($AU$7&lt;&gt;0,IF($O$5="Illusionniste",Sorts!AE134,Sorts!Y90),"")</f>
        <v/>
      </c>
      <c r="GP19" s="142"/>
      <c r="GQ19" s="142"/>
      <c r="GR19" s="89" t="str">
        <f>IF($AU$7&lt;&gt;0,IF($O$5="Illusionniste",Sorts!AF134,Sorts!Z90),"")</f>
        <v/>
      </c>
      <c r="GS19" s="89" t="str">
        <f>IF($AU$7&lt;&gt;0,IF($O$5="Illusionniste",Sorts!AG134,Sorts!AA90),"")</f>
        <v/>
      </c>
      <c r="GT19" s="94" t="str">
        <f>IF($AU$7&lt;&gt;0,IF($O$5="Illusionniste",Sorts!AH134,Sorts!AB90),"")</f>
        <v/>
      </c>
      <c r="GU19" s="61"/>
      <c r="GW19" s="87">
        <v>16</v>
      </c>
      <c r="GX19" s="139"/>
      <c r="GY19" s="139"/>
      <c r="GZ19" s="139"/>
      <c r="HA19" s="139"/>
      <c r="HB19" s="139"/>
      <c r="HC19" s="139"/>
      <c r="HD19" s="139"/>
      <c r="HE19" s="139"/>
      <c r="HF19" s="139"/>
      <c r="HG19" s="139"/>
      <c r="HH19" s="139"/>
      <c r="HI19" s="139"/>
      <c r="HJ19" s="140"/>
      <c r="HK19" s="141"/>
      <c r="HL19" s="134"/>
      <c r="HM19" s="142"/>
      <c r="HN19" s="142"/>
      <c r="HO19" s="142"/>
      <c r="HP19" s="142"/>
      <c r="HQ19" s="142"/>
      <c r="HR19" s="142"/>
      <c r="HS19" s="89"/>
      <c r="HT19" s="89"/>
      <c r="HU19" s="94"/>
      <c r="HV19" s="89"/>
      <c r="HW19" s="133" t="s">
        <v>1391</v>
      </c>
      <c r="HX19" s="134"/>
      <c r="HY19" s="89">
        <v>16</v>
      </c>
      <c r="HZ19" s="135" t="str">
        <f>IF($AU$7&lt;&gt;0,IF($O$5="Illusionniste",Sorts!AO134,Sorts!AI90),"")</f>
        <v/>
      </c>
      <c r="IA19" s="136"/>
      <c r="IB19" s="136"/>
      <c r="IC19" s="136"/>
      <c r="ID19" s="136"/>
      <c r="IE19" s="136"/>
      <c r="IF19" s="136"/>
      <c r="IG19" s="136"/>
      <c r="IH19" s="136"/>
      <c r="II19" s="136"/>
      <c r="IJ19" s="136"/>
      <c r="IK19" s="136"/>
      <c r="IL19" s="136"/>
      <c r="IM19" s="136">
        <v>0</v>
      </c>
      <c r="IN19" s="137"/>
      <c r="IO19" s="138" t="str">
        <f>IF($AU$7&lt;&gt;0,IF($O$5="Illusionniste",Sorts!AP134,Sorts!AJ90),"")</f>
        <v/>
      </c>
      <c r="IP19" s="134"/>
      <c r="IQ19" s="142" t="str">
        <f>IF($AU$7&lt;&gt;0,IF($O$5="Illusionniste",Sorts!AQ134,Sorts!AK90),"")</f>
        <v/>
      </c>
      <c r="IR19" s="142"/>
      <c r="IS19" s="142"/>
      <c r="IT19" s="89" t="str">
        <f>IF($AU$7&lt;&gt;0,IF($O$5="Illusionniste",Sorts!AR134,Sorts!AL90),"")</f>
        <v/>
      </c>
      <c r="IU19" s="89" t="str">
        <f>IF($AU$7&lt;&gt;0,IF($O$5="Illusionniste",Sorts!AS134,Sorts!AM90),"")</f>
        <v/>
      </c>
      <c r="IV19" s="94" t="str">
        <f>IF($AU$7&lt;&gt;0,IF($O$5="Illusionniste",Sorts!AT134,Sorts!AN90),"")</f>
        <v/>
      </c>
      <c r="IW19" s="61"/>
      <c r="IY19" s="87"/>
      <c r="IZ19" s="139"/>
      <c r="JA19" s="139"/>
      <c r="JB19" s="139"/>
      <c r="JC19" s="139"/>
      <c r="JD19" s="139"/>
      <c r="JE19" s="139"/>
      <c r="JF19" s="139"/>
      <c r="JG19" s="139"/>
      <c r="JH19" s="139"/>
      <c r="JI19" s="139"/>
      <c r="JJ19" s="139"/>
      <c r="JK19" s="139"/>
      <c r="JL19" s="140"/>
      <c r="JM19" s="141"/>
      <c r="JN19" s="134"/>
      <c r="JO19" s="142"/>
      <c r="JP19" s="142"/>
      <c r="JQ19" s="142"/>
      <c r="JR19" s="142"/>
      <c r="JS19" s="142"/>
      <c r="JT19" s="142"/>
      <c r="JU19" s="89"/>
      <c r="JV19" s="89"/>
      <c r="JW19" s="94"/>
      <c r="JX19" s="89"/>
      <c r="JY19" s="133" t="s">
        <v>1391</v>
      </c>
      <c r="JZ19" s="134"/>
      <c r="KA19" s="89">
        <v>16</v>
      </c>
      <c r="KB19" s="138" t="str">
        <f>IF($AU$7&lt;&gt;0,IF($O$5="Illusionniste",Sorts!BA134,Sorts!AU90),"")</f>
        <v/>
      </c>
      <c r="KC19" s="139"/>
      <c r="KD19" s="139"/>
      <c r="KE19" s="139"/>
      <c r="KF19" s="139"/>
      <c r="KG19" s="139"/>
      <c r="KH19" s="139"/>
      <c r="KI19" s="139"/>
      <c r="KJ19" s="139"/>
      <c r="KK19" s="139"/>
      <c r="KL19" s="139"/>
      <c r="KM19" s="139"/>
      <c r="KN19" s="140"/>
      <c r="KO19" s="136">
        <v>0</v>
      </c>
      <c r="KP19" s="137"/>
      <c r="KQ19" s="138" t="str">
        <f>IF($AU$7&lt;&gt;0,IF($O$5="Illusionniste",Sorts!BA134,Sorts!AV90),"")</f>
        <v/>
      </c>
      <c r="KR19" s="134"/>
      <c r="KS19" s="142" t="str">
        <f>IF($AU$7&lt;&gt;0,IF($O$5="Illusionniste",Sorts!BA134,Sorts!AW90),"")</f>
        <v/>
      </c>
      <c r="KT19" s="142"/>
      <c r="KU19" s="142"/>
      <c r="KV19" s="89" t="str">
        <f>IF($AU$7&lt;&gt;0,IF($O$5="Illusionniste",Sorts!BA134,Sorts!AX90),"")</f>
        <v/>
      </c>
      <c r="KW19" s="89" t="str">
        <f>IF($AU$7&lt;&gt;0,IF($O$5="Illusionniste",Sorts!BA134,Sorts!AY90),"")</f>
        <v/>
      </c>
      <c r="KX19" s="94" t="str">
        <f>IF($AU$7&lt;&gt;0,IF($O$5="Illusionniste",Sorts!BA134,Sorts!AZ90),"")</f>
        <v/>
      </c>
    </row>
    <row r="20" spans="2:310" ht="20.25" thickBot="1" x14ac:dyDescent="0.35">
      <c r="B20" s="293"/>
      <c r="C20" s="294"/>
      <c r="E20" s="295"/>
      <c r="F20" s="296"/>
      <c r="G20" s="290" t="s">
        <v>97</v>
      </c>
      <c r="H20" s="176"/>
      <c r="I20" s="177"/>
      <c r="J20" s="299"/>
      <c r="K20" s="300"/>
      <c r="L20" s="17"/>
      <c r="M20" s="290" t="s">
        <v>99</v>
      </c>
      <c r="N20" s="177"/>
      <c r="O20" s="288"/>
      <c r="P20" s="289"/>
      <c r="Q20" s="17"/>
      <c r="R20" s="290" t="s">
        <v>101</v>
      </c>
      <c r="S20" s="176"/>
      <c r="T20" s="177"/>
      <c r="U20" s="288"/>
      <c r="V20" s="289"/>
      <c r="W20" s="17"/>
      <c r="X20" s="290" t="s">
        <v>103</v>
      </c>
      <c r="Y20" s="176"/>
      <c r="Z20" s="176"/>
      <c r="AA20" s="176"/>
      <c r="AB20" s="177"/>
      <c r="AC20" s="303"/>
      <c r="AD20" s="304"/>
      <c r="AF20" s="149" t="s">
        <v>1421</v>
      </c>
      <c r="AG20" s="132"/>
      <c r="AH20" s="132"/>
      <c r="AI20" s="132"/>
      <c r="AJ20" s="132"/>
      <c r="AK20" s="132" t="str">
        <f>IF($AO$11&lt;5,"-",INDEX(Niveaux!$A$1115:$L$1151,$AO$11+1-4,MATCH($O$5,Niveaux!$B$1115:$L$1115,0)+1))</f>
        <v>-</v>
      </c>
      <c r="AL20" s="132"/>
      <c r="AO20" s="29"/>
      <c r="AQ20" s="87">
        <v>11</v>
      </c>
      <c r="AR20" s="139" t="str">
        <f>IF($AU$5&lt;&gt;0,IF($O$5="CLERC",Sorts!E14,Sorts!E38),"")</f>
        <v>Passage sans Trace</v>
      </c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140"/>
      <c r="BE20" s="141">
        <v>0</v>
      </c>
      <c r="BF20" s="139"/>
      <c r="BG20" s="142" t="str">
        <f>IF($AU$5&lt;&gt;0,IF($O$5="CLERC",Sorts!F14,Sorts!F38),"")</f>
        <v>T</v>
      </c>
      <c r="BH20" s="142"/>
      <c r="BI20" s="142"/>
      <c r="BJ20" s="142" t="str">
        <f>IF($AU$5&lt;&gt;0,IF($O$5="CLERC",Sorts!G14,Sorts!G38),"")</f>
        <v>1t/n</v>
      </c>
      <c r="BK20" s="142"/>
      <c r="BL20" s="142"/>
      <c r="BM20" s="89" t="str">
        <f>IF($AU$5&lt;&gt;0,IF($O$5="CLERC",Sorts!H14,Sorts!H38),"")</f>
        <v>X</v>
      </c>
      <c r="BN20" s="89" t="str">
        <f>IF($AU$5&lt;&gt;0,IF($O$5="CLERC",Sorts!I14,Sorts!I38),"")</f>
        <v>X</v>
      </c>
      <c r="BO20" s="94" t="str">
        <f>IF($AU$5&lt;&gt;0,IF($O$5="CLERC",Sorts!J14,Sorts!J38),"")</f>
        <v>X</v>
      </c>
      <c r="BP20" s="89"/>
      <c r="BQ20" s="133" t="s">
        <v>1391</v>
      </c>
      <c r="BR20" s="134"/>
      <c r="BS20" s="89">
        <v>11</v>
      </c>
      <c r="BT20" s="135" t="str">
        <f>IF($AU$7&lt;&gt;0,IF($O$5="ILLUSIONNISTE",Sorts!K129,Sorts!E85),"")</f>
        <v/>
      </c>
      <c r="BU20" s="136"/>
      <c r="BV20" s="136"/>
      <c r="BW20" s="136"/>
      <c r="BX20" s="136"/>
      <c r="BY20" s="136"/>
      <c r="BZ20" s="136"/>
      <c r="CA20" s="136"/>
      <c r="CB20" s="136"/>
      <c r="CC20" s="136"/>
      <c r="CD20" s="136"/>
      <c r="CE20" s="136"/>
      <c r="CF20" s="136"/>
      <c r="CG20" s="136">
        <v>0</v>
      </c>
      <c r="CH20" s="137"/>
      <c r="CI20" s="138" t="str">
        <f>IF($AU$7&lt;&gt;0,IF($O$5="ILLUSIONNISTE",Sorts!L129,Sorts!F85),"")</f>
        <v/>
      </c>
      <c r="CJ20" s="134"/>
      <c r="CK20" s="142" t="str">
        <f>IF($AU$7&lt;&gt;0,IF($O$5="ILLUSIONNISTE",Sorts!M129,Sorts!G85),"")</f>
        <v/>
      </c>
      <c r="CL20" s="142"/>
      <c r="CM20" s="142"/>
      <c r="CN20" s="89" t="str">
        <f>IF($AU$7&lt;&gt;0,IF($O$5="ILLUSIONNISTE",Sorts!N129,Sorts!H85),"")</f>
        <v/>
      </c>
      <c r="CO20" s="89" t="str">
        <f>IF($AU$7&lt;&gt;0,IF($O$5="ILLUSIONNISTE",Sorts!O129,Sorts!I85),"")</f>
        <v/>
      </c>
      <c r="CP20" s="94" t="str">
        <f>IF($AU$7&lt;&gt;0,IF($O$5="ILLUSIONNISTE",Sorts!P129,Sorts!J85),"")</f>
        <v/>
      </c>
      <c r="CQ20" s="107"/>
      <c r="CS20" s="87">
        <v>17</v>
      </c>
      <c r="CT20" s="139">
        <f>IF($AU$5&lt;&gt;0,IF(OR($O$5="CLERC",$O$5="PALADIN"),Sorts!K20,Sorts!K44),"")</f>
        <v>0</v>
      </c>
      <c r="CU20" s="139"/>
      <c r="CV20" s="139"/>
      <c r="CW20" s="139"/>
      <c r="CX20" s="139"/>
      <c r="CY20" s="139"/>
      <c r="CZ20" s="139"/>
      <c r="DA20" s="139"/>
      <c r="DB20" s="139"/>
      <c r="DC20" s="139"/>
      <c r="DD20" s="139"/>
      <c r="DE20" s="139"/>
      <c r="DF20" s="140"/>
      <c r="DG20" s="141">
        <v>0</v>
      </c>
      <c r="DH20" s="134"/>
      <c r="DI20" s="142">
        <f>IF($AU$5&lt;&gt;0,IF(OR($O$5="CLERC",$O$5="PALADIN"),Sorts!L20,Sorts!L44),"")</f>
        <v>0</v>
      </c>
      <c r="DJ20" s="142"/>
      <c r="DK20" s="142"/>
      <c r="DL20" s="142">
        <f>IF($AU$5&lt;&gt;0,IF(OR($O$5="CLERC",$O$5="PALADIN"),Sorts!M20,Sorts!M44),"")</f>
        <v>0</v>
      </c>
      <c r="DM20" s="142"/>
      <c r="DN20" s="142"/>
      <c r="DO20" s="89">
        <f>IF($AU$5&lt;&gt;0,IF(OR($O$5="CLERC",$O$5="PALADIN"),Sorts!N20,Sorts!N44),"")</f>
        <v>0</v>
      </c>
      <c r="DP20" s="89">
        <f>IF($AU$5&lt;&gt;0,IF(OR($O$5="CLERC",$O$5="PALADIN"),Sorts!O20,Sorts!O44),"")</f>
        <v>0</v>
      </c>
      <c r="DQ20" s="94">
        <f>IF($AU$5&lt;&gt;0,IF(OR($O$5="CLERC",$O$5="PALADIN"),Sorts!P20,Sorts!P44),"")</f>
        <v>0</v>
      </c>
      <c r="DR20" s="89"/>
      <c r="DS20" s="133" t="s">
        <v>1391</v>
      </c>
      <c r="DT20" s="134"/>
      <c r="DU20" s="89">
        <v>17</v>
      </c>
      <c r="DV20" s="135" t="str">
        <f>IF($AU$7&lt;&gt;0,IF($O$5="Illusionniste",Sorts!Q135,Sorts!K91),"")</f>
        <v/>
      </c>
      <c r="DW20" s="136"/>
      <c r="DX20" s="136"/>
      <c r="DY20" s="136"/>
      <c r="DZ20" s="136"/>
      <c r="EA20" s="136"/>
      <c r="EB20" s="136"/>
      <c r="EC20" s="136"/>
      <c r="ED20" s="136"/>
      <c r="EE20" s="136"/>
      <c r="EF20" s="136"/>
      <c r="EG20" s="136"/>
      <c r="EH20" s="136"/>
      <c r="EI20" s="136">
        <v>0</v>
      </c>
      <c r="EJ20" s="137"/>
      <c r="EK20" s="138" t="str">
        <f>IF($AU$7&lt;&gt;0,IF($O$5="Illusionniste",Sorts!R135,Sorts!L91),"")</f>
        <v/>
      </c>
      <c r="EL20" s="134"/>
      <c r="EM20" s="142" t="str">
        <f>IF($AU$7&lt;&gt;0,IF($O$5="Illusionniste",Sorts!S135,Sorts!M91),"")</f>
        <v/>
      </c>
      <c r="EN20" s="142"/>
      <c r="EO20" s="142"/>
      <c r="EP20" s="89" t="str">
        <f>IF($AU$7&lt;&gt;0,IF($O$5="Illusionniste",Sorts!T135,Sorts!N91),"")</f>
        <v/>
      </c>
      <c r="EQ20" s="89" t="str">
        <f>IF($AU$7&lt;&gt;0,IF($O$5="Illusionniste",Sorts!U135,Sorts!O91),"")</f>
        <v/>
      </c>
      <c r="ER20" s="94" t="str">
        <f>IF($AU$7&lt;&gt;0,IF($O$5="Illusionniste",Sorts!V135,Sorts!P91),"")</f>
        <v/>
      </c>
      <c r="ES20" s="107"/>
      <c r="EU20" s="87">
        <v>17</v>
      </c>
      <c r="EV20" s="139"/>
      <c r="EW20" s="139"/>
      <c r="EX20" s="139"/>
      <c r="EY20" s="139"/>
      <c r="EZ20" s="139"/>
      <c r="FA20" s="139"/>
      <c r="FB20" s="139"/>
      <c r="FC20" s="139"/>
      <c r="FD20" s="139"/>
      <c r="FE20" s="139"/>
      <c r="FF20" s="139"/>
      <c r="FG20" s="139"/>
      <c r="FH20" s="140"/>
      <c r="FI20" s="141"/>
      <c r="FJ20" s="134"/>
      <c r="FK20" s="142"/>
      <c r="FL20" s="142"/>
      <c r="FM20" s="142"/>
      <c r="FN20" s="142"/>
      <c r="FO20" s="142"/>
      <c r="FP20" s="142"/>
      <c r="FQ20" s="89"/>
      <c r="FR20" s="89"/>
      <c r="FS20" s="94"/>
      <c r="FT20" s="89"/>
      <c r="FU20" s="133" t="s">
        <v>1391</v>
      </c>
      <c r="FV20" s="134"/>
      <c r="FW20" s="89">
        <v>17</v>
      </c>
      <c r="FX20" s="135" t="str">
        <f>IF($AU$7&lt;&gt;0,IF($O$5="Illusionniste",Sorts!AC135,Sorts!W91),"")</f>
        <v/>
      </c>
      <c r="FY20" s="136"/>
      <c r="FZ20" s="136"/>
      <c r="GA20" s="136"/>
      <c r="GB20" s="136"/>
      <c r="GC20" s="136"/>
      <c r="GD20" s="136"/>
      <c r="GE20" s="136"/>
      <c r="GF20" s="136"/>
      <c r="GG20" s="136"/>
      <c r="GH20" s="136"/>
      <c r="GI20" s="136"/>
      <c r="GJ20" s="136"/>
      <c r="GK20" s="136">
        <v>0</v>
      </c>
      <c r="GL20" s="137"/>
      <c r="GM20" s="138" t="str">
        <f>IF($AU$7&lt;&gt;0,IF($O$5="Illusionniste",Sorts!AD135,Sorts!X91),"")</f>
        <v/>
      </c>
      <c r="GN20" s="134"/>
      <c r="GO20" s="142" t="str">
        <f>IF($AU$7&lt;&gt;0,IF($O$5="Illusionniste",Sorts!AE135,Sorts!Y91),"")</f>
        <v/>
      </c>
      <c r="GP20" s="142"/>
      <c r="GQ20" s="142"/>
      <c r="GR20" s="89" t="str">
        <f>IF($AU$7&lt;&gt;0,IF($O$5="Illusionniste",Sorts!AF135,Sorts!Z91),"")</f>
        <v/>
      </c>
      <c r="GS20" s="89" t="str">
        <f>IF($AU$7&lt;&gt;0,IF($O$5="Illusionniste",Sorts!AG135,Sorts!AA91),"")</f>
        <v/>
      </c>
      <c r="GT20" s="94" t="str">
        <f>IF($AU$7&lt;&gt;0,IF($O$5="Illusionniste",Sorts!AH135,Sorts!AB91),"")</f>
        <v/>
      </c>
      <c r="GU20" s="107"/>
      <c r="GW20" s="87">
        <v>17</v>
      </c>
      <c r="GX20" s="139"/>
      <c r="GY20" s="139"/>
      <c r="GZ20" s="139"/>
      <c r="HA20" s="139"/>
      <c r="HB20" s="139"/>
      <c r="HC20" s="139"/>
      <c r="HD20" s="139"/>
      <c r="HE20" s="139"/>
      <c r="HF20" s="139"/>
      <c r="HG20" s="139"/>
      <c r="HH20" s="139"/>
      <c r="HI20" s="139"/>
      <c r="HJ20" s="140"/>
      <c r="HK20" s="141"/>
      <c r="HL20" s="134"/>
      <c r="HM20" s="142"/>
      <c r="HN20" s="142"/>
      <c r="HO20" s="142"/>
      <c r="HP20" s="142"/>
      <c r="HQ20" s="142"/>
      <c r="HR20" s="142"/>
      <c r="HS20" s="89"/>
      <c r="HT20" s="89"/>
      <c r="HU20" s="94"/>
      <c r="HV20" s="89"/>
      <c r="HW20" s="133" t="s">
        <v>1391</v>
      </c>
      <c r="HX20" s="134"/>
      <c r="HY20" s="89">
        <v>17</v>
      </c>
      <c r="HZ20" s="135" t="str">
        <f>IF($AU$7&lt;&gt;0,IF($O$5="Illusionniste",Sorts!AO135,Sorts!AI91),"")</f>
        <v/>
      </c>
      <c r="IA20" s="136"/>
      <c r="IB20" s="136"/>
      <c r="IC20" s="136"/>
      <c r="ID20" s="136"/>
      <c r="IE20" s="136"/>
      <c r="IF20" s="136"/>
      <c r="IG20" s="136"/>
      <c r="IH20" s="136"/>
      <c r="II20" s="136"/>
      <c r="IJ20" s="136"/>
      <c r="IK20" s="136"/>
      <c r="IL20" s="136"/>
      <c r="IM20" s="136">
        <v>0</v>
      </c>
      <c r="IN20" s="137"/>
      <c r="IO20" s="138" t="str">
        <f>IF($AU$7&lt;&gt;0,IF($O$5="Illusionniste",Sorts!AP135,Sorts!AJ91),"")</f>
        <v/>
      </c>
      <c r="IP20" s="134"/>
      <c r="IQ20" s="142" t="str">
        <f>IF($AU$7&lt;&gt;0,IF($O$5="Illusionniste",Sorts!AQ135,Sorts!AK91),"")</f>
        <v/>
      </c>
      <c r="IR20" s="142"/>
      <c r="IS20" s="142"/>
      <c r="IT20" s="89" t="str">
        <f>IF($AU$7&lt;&gt;0,IF($O$5="Illusionniste",Sorts!AR135,Sorts!AL91),"")</f>
        <v/>
      </c>
      <c r="IU20" s="89" t="str">
        <f>IF($AU$7&lt;&gt;0,IF($O$5="Illusionniste",Sorts!AS135,Sorts!AM91),"")</f>
        <v/>
      </c>
      <c r="IV20" s="94" t="str">
        <f>IF($AU$7&lt;&gt;0,IF($O$5="Illusionniste",Sorts!AT135,Sorts!AN91),"")</f>
        <v/>
      </c>
      <c r="IW20" s="107"/>
      <c r="IY20" s="87"/>
      <c r="IZ20" s="139"/>
      <c r="JA20" s="139"/>
      <c r="JB20" s="139"/>
      <c r="JC20" s="139"/>
      <c r="JD20" s="139"/>
      <c r="JE20" s="139"/>
      <c r="JF20" s="139"/>
      <c r="JG20" s="139"/>
      <c r="JH20" s="139"/>
      <c r="JI20" s="139"/>
      <c r="JJ20" s="139"/>
      <c r="JK20" s="139"/>
      <c r="JL20" s="140"/>
      <c r="JM20" s="141"/>
      <c r="JN20" s="134"/>
      <c r="JO20" s="142"/>
      <c r="JP20" s="142"/>
      <c r="JQ20" s="142"/>
      <c r="JR20" s="142"/>
      <c r="JS20" s="142"/>
      <c r="JT20" s="142"/>
      <c r="JU20" s="89"/>
      <c r="JV20" s="89"/>
      <c r="JW20" s="94"/>
      <c r="JX20" s="89"/>
      <c r="JY20" s="133" t="s">
        <v>1391</v>
      </c>
      <c r="JZ20" s="134"/>
      <c r="KA20" s="89">
        <v>17</v>
      </c>
      <c r="KB20" s="138" t="str">
        <f>IF($AU$7&lt;&gt;0,IF($O$5="Illusionniste",Sorts!BA135,Sorts!AU91),"")</f>
        <v/>
      </c>
      <c r="KC20" s="139"/>
      <c r="KD20" s="139"/>
      <c r="KE20" s="139"/>
      <c r="KF20" s="139"/>
      <c r="KG20" s="139"/>
      <c r="KH20" s="139"/>
      <c r="KI20" s="139"/>
      <c r="KJ20" s="139"/>
      <c r="KK20" s="139"/>
      <c r="KL20" s="139"/>
      <c r="KM20" s="139"/>
      <c r="KN20" s="140"/>
      <c r="KO20" s="136">
        <v>0</v>
      </c>
      <c r="KP20" s="137"/>
      <c r="KQ20" s="138" t="str">
        <f>IF($AU$7&lt;&gt;0,IF($O$5="Illusionniste",Sorts!BA135,Sorts!AV91),"")</f>
        <v/>
      </c>
      <c r="KR20" s="134"/>
      <c r="KS20" s="142" t="str">
        <f>IF($AU$7&lt;&gt;0,IF($O$5="Illusionniste",Sorts!BA135,Sorts!AW91),"")</f>
        <v/>
      </c>
      <c r="KT20" s="142"/>
      <c r="KU20" s="142"/>
      <c r="KV20" s="89" t="str">
        <f>IF($AU$7&lt;&gt;0,IF($O$5="Illusionniste",Sorts!BA135,Sorts!AX91),"")</f>
        <v/>
      </c>
      <c r="KW20" s="89" t="str">
        <f>IF($AU$7&lt;&gt;0,IF($O$5="Illusionniste",Sorts!BA135,Sorts!AY91),"")</f>
        <v/>
      </c>
      <c r="KX20" s="94" t="str">
        <f>IF($AU$7&lt;&gt;0,IF($O$5="Illusionniste",Sorts!BA135,Sorts!AZ91),"")</f>
        <v/>
      </c>
    </row>
    <row r="21" spans="2:310" ht="17.25" thickTop="1" x14ac:dyDescent="0.3">
      <c r="B21" s="291">
        <v>14</v>
      </c>
      <c r="C21" s="292"/>
      <c r="E21" s="295" t="s">
        <v>22</v>
      </c>
      <c r="F21" s="296"/>
      <c r="G21" s="283" t="s">
        <v>104</v>
      </c>
      <c r="H21" s="284"/>
      <c r="I21" s="285"/>
      <c r="J21" s="297">
        <f>VLOOKUP($B$21,Caractéristiques!$B$241:$F$265,2,FALSE)</f>
        <v>6</v>
      </c>
      <c r="K21" s="298"/>
      <c r="L21" s="14"/>
      <c r="M21" s="283" t="s">
        <v>93</v>
      </c>
      <c r="N21" s="284"/>
      <c r="O21" s="285"/>
      <c r="P21" s="286">
        <f>VLOOKUP($B$21,Caractéristiques!$B$241:$F$265,3,FALSE)</f>
        <v>0.05</v>
      </c>
      <c r="Q21" s="287"/>
      <c r="R21" s="14"/>
      <c r="S21" s="283" t="s">
        <v>107</v>
      </c>
      <c r="T21" s="284"/>
      <c r="U21" s="285"/>
      <c r="V21" s="286">
        <f>VLOOKUP($B$21,Caractéristiques!$B$241:$F$265,4,FALSE)</f>
        <v>0.1</v>
      </c>
      <c r="W21" s="287"/>
      <c r="X21" s="14"/>
      <c r="Y21" s="14"/>
      <c r="Z21" s="14"/>
      <c r="AA21" s="14"/>
      <c r="AB21" s="14"/>
      <c r="AC21" s="14"/>
      <c r="AD21" s="15"/>
      <c r="AF21" s="149" t="s">
        <v>1409</v>
      </c>
      <c r="AG21" s="132"/>
      <c r="AH21" s="132"/>
      <c r="AI21" s="132"/>
      <c r="AJ21" s="132"/>
      <c r="AK21" s="132" t="str">
        <f>IF($AO$11&lt;6,"-",INDEX(Niveaux!$A$1115:$L$1151,$AO$11+1-5,MATCH($O$5,Niveaux!$B$1115:$L$1115,0)+1))</f>
        <v>-</v>
      </c>
      <c r="AL21" s="132"/>
      <c r="AO21" s="29"/>
      <c r="AQ21" s="87">
        <v>12</v>
      </c>
      <c r="AR21" s="139" t="str">
        <f>IF($AU$5&lt;&gt;0,IF($O$5="CLERC",Sorts!E15,Sorts!E39),"")</f>
        <v>Perception de l’Équilibre</v>
      </c>
      <c r="AS21" s="139"/>
      <c r="AT21" s="139"/>
      <c r="AU21" s="139"/>
      <c r="AV21" s="139"/>
      <c r="AW21" s="139"/>
      <c r="AX21" s="139"/>
      <c r="AY21" s="139"/>
      <c r="AZ21" s="139"/>
      <c r="BA21" s="139"/>
      <c r="BB21" s="139"/>
      <c r="BC21" s="139"/>
      <c r="BD21" s="140"/>
      <c r="BE21" s="141">
        <v>0</v>
      </c>
      <c r="BF21" s="139"/>
      <c r="BG21" s="142" t="str">
        <f>IF($AU$5&lt;&gt;0,IF($O$5="CLERC",Sorts!F15,Sorts!F39),"")</f>
        <v>6''</v>
      </c>
      <c r="BH21" s="142"/>
      <c r="BI21" s="142"/>
      <c r="BJ21" s="142" t="str">
        <f>IF($AU$5&lt;&gt;0,IF($O$5="CLERC",Sorts!G15,Sorts!G39),"")</f>
        <v>1r/n</v>
      </c>
      <c r="BK21" s="142"/>
      <c r="BL21" s="142"/>
      <c r="BM21" s="89" t="str">
        <f>IF($AU$5&lt;&gt;0,IF($O$5="CLERC",Sorts!H15,Sorts!H39),"")</f>
        <v>X</v>
      </c>
      <c r="BN21" s="89" t="str">
        <f>IF($AU$5&lt;&gt;0,IF($O$5="CLERC",Sorts!I15,Sorts!I39),"")</f>
        <v>X</v>
      </c>
      <c r="BO21" s="94" t="str">
        <f>IF($AU$5&lt;&gt;0,IF($O$5="CLERC",Sorts!J15,Sorts!J39),"")</f>
        <v>X</v>
      </c>
      <c r="BP21" s="89"/>
      <c r="BQ21" s="133" t="s">
        <v>1391</v>
      </c>
      <c r="BR21" s="134"/>
      <c r="BS21" s="89">
        <v>12</v>
      </c>
      <c r="BT21" s="135" t="str">
        <f>IF($AU$7&lt;&gt;0,IF($O$5="ILLUSIONNISTE",Sorts!K130,Sorts!E86),"")</f>
        <v/>
      </c>
      <c r="BU21" s="136"/>
      <c r="BV21" s="136"/>
      <c r="BW21" s="136"/>
      <c r="BX21" s="136"/>
      <c r="BY21" s="136"/>
      <c r="BZ21" s="136"/>
      <c r="CA21" s="136"/>
      <c r="CB21" s="136"/>
      <c r="CC21" s="136"/>
      <c r="CD21" s="136"/>
      <c r="CE21" s="136"/>
      <c r="CF21" s="136"/>
      <c r="CG21" s="136">
        <v>0</v>
      </c>
      <c r="CH21" s="137"/>
      <c r="CI21" s="138" t="str">
        <f>IF($AU$7&lt;&gt;0,IF($O$5="ILLUSIONNISTE",Sorts!L130,Sorts!F86),"")</f>
        <v/>
      </c>
      <c r="CJ21" s="134"/>
      <c r="CK21" s="142" t="str">
        <f>IF($AU$7&lt;&gt;0,IF($O$5="ILLUSIONNISTE",Sorts!M130,Sorts!G86),"")</f>
        <v/>
      </c>
      <c r="CL21" s="142"/>
      <c r="CM21" s="142"/>
      <c r="CN21" s="89" t="str">
        <f>IF($AU$7&lt;&gt;0,IF($O$5="ILLUSIONNISTE",Sorts!N130,Sorts!H86),"")</f>
        <v/>
      </c>
      <c r="CO21" s="89" t="str">
        <f>IF($AU$7&lt;&gt;0,IF($O$5="ILLUSIONNISTE",Sorts!O130,Sorts!I86),"")</f>
        <v/>
      </c>
      <c r="CP21" s="94" t="str">
        <f>IF($AU$7&lt;&gt;0,IF($O$5="ILLUSIONNISTE",Sorts!P130,Sorts!J86),"")</f>
        <v/>
      </c>
      <c r="CQ21" s="61"/>
      <c r="CS21" s="87">
        <v>18</v>
      </c>
      <c r="CT21" s="139">
        <f>IF($AU$5&lt;&gt;0,IF(OR($O$5="CLERC",$O$5="PALADIN"),Sorts!K21,Sorts!K45),"")</f>
        <v>0</v>
      </c>
      <c r="CU21" s="139"/>
      <c r="CV21" s="139"/>
      <c r="CW21" s="139"/>
      <c r="CX21" s="139"/>
      <c r="CY21" s="139"/>
      <c r="CZ21" s="139"/>
      <c r="DA21" s="139"/>
      <c r="DB21" s="139"/>
      <c r="DC21" s="139"/>
      <c r="DD21" s="139"/>
      <c r="DE21" s="139"/>
      <c r="DF21" s="140"/>
      <c r="DG21" s="141">
        <v>0</v>
      </c>
      <c r="DH21" s="134"/>
      <c r="DI21" s="142">
        <f>IF($AU$5&lt;&gt;0,IF(OR($O$5="CLERC",$O$5="PALADIN"),Sorts!L21,Sorts!L45),"")</f>
        <v>0</v>
      </c>
      <c r="DJ21" s="142"/>
      <c r="DK21" s="142"/>
      <c r="DL21" s="142">
        <f>IF($AU$5&lt;&gt;0,IF(OR($O$5="CLERC",$O$5="PALADIN"),Sorts!M21,Sorts!M45),"")</f>
        <v>0</v>
      </c>
      <c r="DM21" s="142"/>
      <c r="DN21" s="142"/>
      <c r="DO21" s="89">
        <f>IF($AU$5&lt;&gt;0,IF(OR($O$5="CLERC",$O$5="PALADIN"),Sorts!N21,Sorts!N45),"")</f>
        <v>0</v>
      </c>
      <c r="DP21" s="89">
        <f>IF($AU$5&lt;&gt;0,IF(OR($O$5="CLERC",$O$5="PALADIN"),Sorts!O21,Sorts!O45),"")</f>
        <v>0</v>
      </c>
      <c r="DQ21" s="94">
        <f>IF($AU$5&lt;&gt;0,IF(OR($O$5="CLERC",$O$5="PALADIN"),Sorts!P21,Sorts!P45),"")</f>
        <v>0</v>
      </c>
      <c r="DR21" s="89"/>
      <c r="DS21" s="133" t="s">
        <v>1391</v>
      </c>
      <c r="DT21" s="134"/>
      <c r="DU21" s="89">
        <v>18</v>
      </c>
      <c r="DV21" s="135" t="str">
        <f>IF($AU$7&lt;&gt;0,IF($O$5="Illusionniste",Sorts!Q136,Sorts!K92),"")</f>
        <v/>
      </c>
      <c r="DW21" s="136"/>
      <c r="DX21" s="136"/>
      <c r="DY21" s="136"/>
      <c r="DZ21" s="136"/>
      <c r="EA21" s="136"/>
      <c r="EB21" s="136"/>
      <c r="EC21" s="136"/>
      <c r="ED21" s="136"/>
      <c r="EE21" s="136"/>
      <c r="EF21" s="136"/>
      <c r="EG21" s="136"/>
      <c r="EH21" s="136"/>
      <c r="EI21" s="136">
        <v>0</v>
      </c>
      <c r="EJ21" s="137"/>
      <c r="EK21" s="138" t="str">
        <f>IF($AU$7&lt;&gt;0,IF($O$5="Illusionniste",Sorts!R136,Sorts!L92),"")</f>
        <v/>
      </c>
      <c r="EL21" s="134"/>
      <c r="EM21" s="142" t="str">
        <f>IF($AU$7&lt;&gt;0,IF($O$5="Illusionniste",Sorts!S136,Sorts!M92),"")</f>
        <v/>
      </c>
      <c r="EN21" s="142"/>
      <c r="EO21" s="142"/>
      <c r="EP21" s="89" t="str">
        <f>IF($AU$7&lt;&gt;0,IF($O$5="Illusionniste",Sorts!T136,Sorts!N92),"")</f>
        <v/>
      </c>
      <c r="EQ21" s="89" t="str">
        <f>IF($AU$7&lt;&gt;0,IF($O$5="Illusionniste",Sorts!U136,Sorts!O92),"")</f>
        <v/>
      </c>
      <c r="ER21" s="94" t="str">
        <f>IF($AU$7&lt;&gt;0,IF($O$5="Illusionniste",Sorts!V136,Sorts!P92),"")</f>
        <v/>
      </c>
      <c r="ES21" s="61"/>
      <c r="EU21" s="87">
        <v>18</v>
      </c>
      <c r="EV21" s="139"/>
      <c r="EW21" s="139"/>
      <c r="EX21" s="139"/>
      <c r="EY21" s="139"/>
      <c r="EZ21" s="139"/>
      <c r="FA21" s="139"/>
      <c r="FB21" s="139"/>
      <c r="FC21" s="139"/>
      <c r="FD21" s="139"/>
      <c r="FE21" s="139"/>
      <c r="FF21" s="139"/>
      <c r="FG21" s="139"/>
      <c r="FH21" s="140"/>
      <c r="FI21" s="141"/>
      <c r="FJ21" s="134"/>
      <c r="FK21" s="142"/>
      <c r="FL21" s="142"/>
      <c r="FM21" s="142"/>
      <c r="FN21" s="142"/>
      <c r="FO21" s="142"/>
      <c r="FP21" s="142"/>
      <c r="FQ21" s="89"/>
      <c r="FR21" s="89"/>
      <c r="FS21" s="94"/>
      <c r="FT21" s="89"/>
      <c r="FU21" s="133" t="s">
        <v>1391</v>
      </c>
      <c r="FV21" s="134"/>
      <c r="FW21" s="89">
        <v>18</v>
      </c>
      <c r="FX21" s="135" t="str">
        <f>IF($AU$7&lt;&gt;0,IF($O$5="Illusionniste",Sorts!AC136,Sorts!W92),"")</f>
        <v/>
      </c>
      <c r="FY21" s="136"/>
      <c r="FZ21" s="136"/>
      <c r="GA21" s="136"/>
      <c r="GB21" s="136"/>
      <c r="GC21" s="136"/>
      <c r="GD21" s="136"/>
      <c r="GE21" s="136"/>
      <c r="GF21" s="136"/>
      <c r="GG21" s="136"/>
      <c r="GH21" s="136"/>
      <c r="GI21" s="136"/>
      <c r="GJ21" s="136"/>
      <c r="GK21" s="136">
        <v>0</v>
      </c>
      <c r="GL21" s="137"/>
      <c r="GM21" s="138" t="str">
        <f>IF($AU$7&lt;&gt;0,IF($O$5="Illusionniste",Sorts!AD136,Sorts!X92),"")</f>
        <v/>
      </c>
      <c r="GN21" s="134"/>
      <c r="GO21" s="142" t="str">
        <f>IF($AU$7&lt;&gt;0,IF($O$5="Illusionniste",Sorts!AE136,Sorts!Y92),"")</f>
        <v/>
      </c>
      <c r="GP21" s="142"/>
      <c r="GQ21" s="142"/>
      <c r="GR21" s="89" t="str">
        <f>IF($AU$7&lt;&gt;0,IF($O$5="Illusionniste",Sorts!AF136,Sorts!Z92),"")</f>
        <v/>
      </c>
      <c r="GS21" s="89" t="str">
        <f>IF($AU$7&lt;&gt;0,IF($O$5="Illusionniste",Sorts!AG136,Sorts!AA92),"")</f>
        <v/>
      </c>
      <c r="GT21" s="94" t="str">
        <f>IF($AU$7&lt;&gt;0,IF($O$5="Illusionniste",Sorts!AH136,Sorts!AB92),"")</f>
        <v/>
      </c>
      <c r="GU21" s="61"/>
      <c r="GW21" s="87">
        <v>18</v>
      </c>
      <c r="GX21" s="139"/>
      <c r="GY21" s="139"/>
      <c r="GZ21" s="139"/>
      <c r="HA21" s="139"/>
      <c r="HB21" s="139"/>
      <c r="HC21" s="139"/>
      <c r="HD21" s="139"/>
      <c r="HE21" s="139"/>
      <c r="HF21" s="139"/>
      <c r="HG21" s="139"/>
      <c r="HH21" s="139"/>
      <c r="HI21" s="139"/>
      <c r="HJ21" s="140"/>
      <c r="HK21" s="141"/>
      <c r="HL21" s="134"/>
      <c r="HM21" s="142"/>
      <c r="HN21" s="142"/>
      <c r="HO21" s="142"/>
      <c r="HP21" s="142"/>
      <c r="HQ21" s="142"/>
      <c r="HR21" s="142"/>
      <c r="HS21" s="89"/>
      <c r="HT21" s="89"/>
      <c r="HU21" s="94"/>
      <c r="HV21" s="89"/>
      <c r="HW21" s="133" t="s">
        <v>1391</v>
      </c>
      <c r="HX21" s="134"/>
      <c r="HY21" s="89">
        <v>18</v>
      </c>
      <c r="HZ21" s="135" t="str">
        <f>IF($AU$7&lt;&gt;0,IF($O$5="Illusionniste",Sorts!AO136,Sorts!AI92),"")</f>
        <v/>
      </c>
      <c r="IA21" s="136"/>
      <c r="IB21" s="136"/>
      <c r="IC21" s="136"/>
      <c r="ID21" s="136"/>
      <c r="IE21" s="136"/>
      <c r="IF21" s="136"/>
      <c r="IG21" s="136"/>
      <c r="IH21" s="136"/>
      <c r="II21" s="136"/>
      <c r="IJ21" s="136"/>
      <c r="IK21" s="136"/>
      <c r="IL21" s="136"/>
      <c r="IM21" s="136">
        <v>0</v>
      </c>
      <c r="IN21" s="137"/>
      <c r="IO21" s="138" t="str">
        <f>IF($AU$7&lt;&gt;0,IF($O$5="Illusionniste",Sorts!AP136,Sorts!AJ92),"")</f>
        <v/>
      </c>
      <c r="IP21" s="134"/>
      <c r="IQ21" s="142" t="str">
        <f>IF($AU$7&lt;&gt;0,IF($O$5="Illusionniste",Sorts!AQ136,Sorts!AK92),"")</f>
        <v/>
      </c>
      <c r="IR21" s="142"/>
      <c r="IS21" s="142"/>
      <c r="IT21" s="89" t="str">
        <f>IF($AU$7&lt;&gt;0,IF($O$5="Illusionniste",Sorts!AR136,Sorts!AL92),"")</f>
        <v/>
      </c>
      <c r="IU21" s="89" t="str">
        <f>IF($AU$7&lt;&gt;0,IF($O$5="Illusionniste",Sorts!AS136,Sorts!AM92),"")</f>
        <v/>
      </c>
      <c r="IV21" s="94" t="str">
        <f>IF($AU$7&lt;&gt;0,IF($O$5="Illusionniste",Sorts!AT136,Sorts!AN92),"")</f>
        <v/>
      </c>
      <c r="IW21" s="61"/>
      <c r="IY21" s="87"/>
      <c r="IZ21" s="139"/>
      <c r="JA21" s="139"/>
      <c r="JB21" s="139"/>
      <c r="JC21" s="139"/>
      <c r="JD21" s="139"/>
      <c r="JE21" s="139"/>
      <c r="JF21" s="139"/>
      <c r="JG21" s="139"/>
      <c r="JH21" s="139"/>
      <c r="JI21" s="139"/>
      <c r="JJ21" s="139"/>
      <c r="JK21" s="139"/>
      <c r="JL21" s="140"/>
      <c r="JM21" s="141"/>
      <c r="JN21" s="134"/>
      <c r="JO21" s="142"/>
      <c r="JP21" s="142"/>
      <c r="JQ21" s="142"/>
      <c r="JR21" s="142"/>
      <c r="JS21" s="142"/>
      <c r="JT21" s="142"/>
      <c r="JU21" s="89"/>
      <c r="JV21" s="89"/>
      <c r="JW21" s="94"/>
      <c r="JX21" s="89"/>
      <c r="JY21" s="133" t="s">
        <v>1391</v>
      </c>
      <c r="JZ21" s="134"/>
      <c r="KA21" s="89">
        <v>18</v>
      </c>
      <c r="KB21" s="138" t="str">
        <f>IF($AU$7&lt;&gt;0,IF($O$5="Illusionniste",Sorts!BA136,Sorts!AU92),"")</f>
        <v/>
      </c>
      <c r="KC21" s="139"/>
      <c r="KD21" s="139"/>
      <c r="KE21" s="139"/>
      <c r="KF21" s="139"/>
      <c r="KG21" s="139"/>
      <c r="KH21" s="139"/>
      <c r="KI21" s="139"/>
      <c r="KJ21" s="139"/>
      <c r="KK21" s="139"/>
      <c r="KL21" s="139"/>
      <c r="KM21" s="139"/>
      <c r="KN21" s="140"/>
      <c r="KO21" s="136">
        <v>0</v>
      </c>
      <c r="KP21" s="137"/>
      <c r="KQ21" s="138" t="str">
        <f>IF($AU$7&lt;&gt;0,IF($O$5="Illusionniste",Sorts!BA136,Sorts!AV92),"")</f>
        <v/>
      </c>
      <c r="KR21" s="134"/>
      <c r="KS21" s="142" t="str">
        <f>IF($AU$7&lt;&gt;0,IF($O$5="Illusionniste",Sorts!BA136,Sorts!AW92),"")</f>
        <v/>
      </c>
      <c r="KT21" s="142"/>
      <c r="KU21" s="142"/>
      <c r="KV21" s="89" t="str">
        <f>IF($AU$7&lt;&gt;0,IF($O$5="Illusionniste",Sorts!BA136,Sorts!AX92),"")</f>
        <v/>
      </c>
      <c r="KW21" s="89" t="str">
        <f>IF($AU$7&lt;&gt;0,IF($O$5="Illusionniste",Sorts!BA136,Sorts!AY92),"")</f>
        <v/>
      </c>
      <c r="KX21" s="94" t="str">
        <f>IF($AU$7&lt;&gt;0,IF($O$5="Illusionniste",Sorts!BA136,Sorts!AZ92),"")</f>
        <v/>
      </c>
    </row>
    <row r="22" spans="2:310" ht="17.25" thickBot="1" x14ac:dyDescent="0.35">
      <c r="B22" s="293"/>
      <c r="C22" s="294"/>
      <c r="E22" s="295"/>
      <c r="F22" s="296"/>
      <c r="G22" s="290" t="s">
        <v>105</v>
      </c>
      <c r="H22" s="176"/>
      <c r="I22" s="177"/>
      <c r="J22" s="299"/>
      <c r="K22" s="300"/>
      <c r="L22" s="17"/>
      <c r="M22" s="290" t="s">
        <v>106</v>
      </c>
      <c r="N22" s="176"/>
      <c r="O22" s="177"/>
      <c r="P22" s="288"/>
      <c r="Q22" s="289"/>
      <c r="R22" s="17"/>
      <c r="S22" s="290" t="s">
        <v>108</v>
      </c>
      <c r="T22" s="176"/>
      <c r="U22" s="177"/>
      <c r="V22" s="288"/>
      <c r="W22" s="289"/>
      <c r="X22" s="17"/>
      <c r="Y22" s="17"/>
      <c r="Z22" s="17"/>
      <c r="AA22" s="17"/>
      <c r="AB22" s="17"/>
      <c r="AC22" s="17"/>
      <c r="AD22" s="18"/>
      <c r="AF22" s="149" t="s">
        <v>1422</v>
      </c>
      <c r="AG22" s="132"/>
      <c r="AH22" s="132"/>
      <c r="AI22" s="132"/>
      <c r="AJ22" s="132"/>
      <c r="AK22" s="132" t="str">
        <f>IF($AO$11&lt;7,"-",INDEX(Niveaux!$A$1115:$L$1151,$AO$11+1-6,MATCH($O$5,Niveaux!$B$1115:$L$1115,0)+1))</f>
        <v>-</v>
      </c>
      <c r="AL22" s="132"/>
      <c r="AO22" s="29"/>
      <c r="AQ22" s="87">
        <v>13</v>
      </c>
      <c r="AR22" s="139" t="str">
        <f>IF($AU$5&lt;&gt;0,IF($O$5="CLERC",Sorts!E16,Sorts!E40),"")</f>
        <v>Pluie</v>
      </c>
      <c r="AS22" s="139"/>
      <c r="AT22" s="139"/>
      <c r="AU22" s="139"/>
      <c r="AV22" s="139"/>
      <c r="AW22" s="139"/>
      <c r="AX22" s="139"/>
      <c r="AY22" s="139"/>
      <c r="AZ22" s="139"/>
      <c r="BA22" s="139"/>
      <c r="BB22" s="139"/>
      <c r="BC22" s="139"/>
      <c r="BD22" s="140"/>
      <c r="BE22" s="141">
        <v>0</v>
      </c>
      <c r="BF22" s="139"/>
      <c r="BG22" s="142" t="str">
        <f>IF($AU$5&lt;&gt;0,IF($O$5="CLERC",Sorts!F16,Sorts!F40),"")</f>
        <v>1/n</v>
      </c>
      <c r="BH22" s="142"/>
      <c r="BI22" s="142"/>
      <c r="BJ22" s="142" t="str">
        <f>IF($AU$5&lt;&gt;0,IF($O$5="CLERC",Sorts!G16,Sorts!G40),"")</f>
        <v>1s/n</v>
      </c>
      <c r="BK22" s="142"/>
      <c r="BL22" s="142"/>
      <c r="BM22" s="89" t="str">
        <f>IF($AU$5&lt;&gt;0,IF($O$5="CLERC",Sorts!H16,Sorts!H40),"")</f>
        <v>X</v>
      </c>
      <c r="BN22" s="89" t="str">
        <f>IF($AU$5&lt;&gt;0,IF($O$5="CLERC",Sorts!I16,Sorts!I40),"")</f>
        <v>X</v>
      </c>
      <c r="BO22" s="94" t="str">
        <f>IF($AU$5&lt;&gt;0,IF($O$5="CLERC",Sorts!J16,Sorts!J40),"")</f>
        <v>X</v>
      </c>
      <c r="BP22" s="89"/>
      <c r="BQ22" s="133" t="s">
        <v>1391</v>
      </c>
      <c r="BR22" s="134"/>
      <c r="BS22" s="89">
        <v>13</v>
      </c>
      <c r="BT22" s="135" t="str">
        <f>IF($AU$7&lt;&gt;0,IF($O$5="ILLUSIONNISTE",Sorts!K131,Sorts!E87),"")</f>
        <v/>
      </c>
      <c r="BU22" s="136"/>
      <c r="BV22" s="136"/>
      <c r="BW22" s="136"/>
      <c r="BX22" s="136"/>
      <c r="BY22" s="136"/>
      <c r="BZ22" s="136"/>
      <c r="CA22" s="136"/>
      <c r="CB22" s="136"/>
      <c r="CC22" s="136"/>
      <c r="CD22" s="136"/>
      <c r="CE22" s="136"/>
      <c r="CF22" s="136"/>
      <c r="CG22" s="136">
        <v>0</v>
      </c>
      <c r="CH22" s="137"/>
      <c r="CI22" s="138" t="str">
        <f>IF($AU$7&lt;&gt;0,IF($O$5="ILLUSIONNISTE",Sorts!L131,Sorts!F87),"")</f>
        <v/>
      </c>
      <c r="CJ22" s="134"/>
      <c r="CK22" s="142" t="str">
        <f>IF($AU$7&lt;&gt;0,IF($O$5="ILLUSIONNISTE",Sorts!M131,Sorts!G87),"")</f>
        <v/>
      </c>
      <c r="CL22" s="142"/>
      <c r="CM22" s="142"/>
      <c r="CN22" s="89" t="str">
        <f>IF($AU$7&lt;&gt;0,IF($O$5="ILLUSIONNISTE",Sorts!N131,Sorts!H87),"")</f>
        <v/>
      </c>
      <c r="CO22" s="89" t="str">
        <f>IF($AU$7&lt;&gt;0,IF($O$5="ILLUSIONNISTE",Sorts!O131,Sorts!I87),"")</f>
        <v/>
      </c>
      <c r="CP22" s="94" t="str">
        <f>IF($AU$7&lt;&gt;0,IF($O$5="ILLUSIONNISTE",Sorts!P131,Sorts!J87),"")</f>
        <v/>
      </c>
      <c r="CQ22" s="61"/>
      <c r="CS22" s="87">
        <v>19</v>
      </c>
      <c r="CT22" s="139">
        <f>IF($AU$5&lt;&gt;0,IF(OR($O$5="CLERC",$O$5="PALADIN"),Sorts!K22,Sorts!K46),"")</f>
        <v>0</v>
      </c>
      <c r="CU22" s="139"/>
      <c r="CV22" s="139"/>
      <c r="CW22" s="139"/>
      <c r="CX22" s="139"/>
      <c r="CY22" s="139"/>
      <c r="CZ22" s="139"/>
      <c r="DA22" s="139"/>
      <c r="DB22" s="139"/>
      <c r="DC22" s="139"/>
      <c r="DD22" s="139"/>
      <c r="DE22" s="139"/>
      <c r="DF22" s="140"/>
      <c r="DG22" s="141">
        <v>0</v>
      </c>
      <c r="DH22" s="134"/>
      <c r="DI22" s="142">
        <f>IF($AU$5&lt;&gt;0,IF(OR($O$5="CLERC",$O$5="PALADIN"),Sorts!L22,Sorts!L46),"")</f>
        <v>0</v>
      </c>
      <c r="DJ22" s="142"/>
      <c r="DK22" s="142"/>
      <c r="DL22" s="142">
        <f>IF($AU$5&lt;&gt;0,IF(OR($O$5="CLERC",$O$5="PALADIN"),Sorts!M22,Sorts!M46),"")</f>
        <v>0</v>
      </c>
      <c r="DM22" s="142"/>
      <c r="DN22" s="142"/>
      <c r="DO22" s="89">
        <f>IF($AU$5&lt;&gt;0,IF(OR($O$5="CLERC",$O$5="PALADIN"),Sorts!N22,Sorts!N46),"")</f>
        <v>0</v>
      </c>
      <c r="DP22" s="89">
        <f>IF($AU$5&lt;&gt;0,IF(OR($O$5="CLERC",$O$5="PALADIN"),Sorts!O22,Sorts!O46),"")</f>
        <v>0</v>
      </c>
      <c r="DQ22" s="94">
        <f>IF($AU$5&lt;&gt;0,IF(OR($O$5="CLERC",$O$5="PALADIN"),Sorts!P22,Sorts!P46),"")</f>
        <v>0</v>
      </c>
      <c r="DR22" s="89"/>
      <c r="DS22" s="133" t="s">
        <v>1391</v>
      </c>
      <c r="DT22" s="134"/>
      <c r="DU22" s="89">
        <v>19</v>
      </c>
      <c r="DV22" s="135" t="str">
        <f>IF($AU$7&lt;&gt;0,IF($O$5="Illusionniste",Sorts!Q137,Sorts!K93),"")</f>
        <v/>
      </c>
      <c r="DW22" s="136"/>
      <c r="DX22" s="136"/>
      <c r="DY22" s="136"/>
      <c r="DZ22" s="136"/>
      <c r="EA22" s="136"/>
      <c r="EB22" s="136"/>
      <c r="EC22" s="136"/>
      <c r="ED22" s="136"/>
      <c r="EE22" s="136"/>
      <c r="EF22" s="136"/>
      <c r="EG22" s="136"/>
      <c r="EH22" s="136"/>
      <c r="EI22" s="136">
        <v>0</v>
      </c>
      <c r="EJ22" s="137"/>
      <c r="EK22" s="138" t="str">
        <f>IF($AU$7&lt;&gt;0,IF($O$5="Illusionniste",Sorts!R137,Sorts!L93),"")</f>
        <v/>
      </c>
      <c r="EL22" s="134"/>
      <c r="EM22" s="142" t="str">
        <f>IF($AU$7&lt;&gt;0,IF($O$5="Illusionniste",Sorts!S137,Sorts!M93),"")</f>
        <v/>
      </c>
      <c r="EN22" s="142"/>
      <c r="EO22" s="142"/>
      <c r="EP22" s="89" t="str">
        <f>IF($AU$7&lt;&gt;0,IF($O$5="Illusionniste",Sorts!T137,Sorts!N93),"")</f>
        <v/>
      </c>
      <c r="EQ22" s="89" t="str">
        <f>IF($AU$7&lt;&gt;0,IF($O$5="Illusionniste",Sorts!U137,Sorts!O93),"")</f>
        <v/>
      </c>
      <c r="ER22" s="94" t="str">
        <f>IF($AU$7&lt;&gt;0,IF($O$5="Illusionniste",Sorts!V137,Sorts!P93),"")</f>
        <v/>
      </c>
      <c r="ES22" s="61"/>
      <c r="EU22" s="87">
        <v>19</v>
      </c>
      <c r="EV22" s="139"/>
      <c r="EW22" s="139"/>
      <c r="EX22" s="139"/>
      <c r="EY22" s="139"/>
      <c r="EZ22" s="139"/>
      <c r="FA22" s="139"/>
      <c r="FB22" s="139"/>
      <c r="FC22" s="139"/>
      <c r="FD22" s="139"/>
      <c r="FE22" s="139"/>
      <c r="FF22" s="139"/>
      <c r="FG22" s="139"/>
      <c r="FH22" s="140"/>
      <c r="FI22" s="141"/>
      <c r="FJ22" s="134"/>
      <c r="FK22" s="142"/>
      <c r="FL22" s="142"/>
      <c r="FM22" s="142"/>
      <c r="FN22" s="142"/>
      <c r="FO22" s="142"/>
      <c r="FP22" s="142"/>
      <c r="FQ22" s="89"/>
      <c r="FR22" s="89"/>
      <c r="FS22" s="94"/>
      <c r="FT22" s="89"/>
      <c r="FU22" s="133" t="s">
        <v>1391</v>
      </c>
      <c r="FV22" s="134"/>
      <c r="FW22" s="89">
        <v>19</v>
      </c>
      <c r="FX22" s="135" t="str">
        <f>IF($AU$7&lt;&gt;0,IF($O$5="Illusionniste",Sorts!AC137,Sorts!W93),"")</f>
        <v/>
      </c>
      <c r="FY22" s="136"/>
      <c r="FZ22" s="136"/>
      <c r="GA22" s="136"/>
      <c r="GB22" s="136"/>
      <c r="GC22" s="136"/>
      <c r="GD22" s="136"/>
      <c r="GE22" s="136"/>
      <c r="GF22" s="136"/>
      <c r="GG22" s="136"/>
      <c r="GH22" s="136"/>
      <c r="GI22" s="136"/>
      <c r="GJ22" s="136"/>
      <c r="GK22" s="136">
        <v>0</v>
      </c>
      <c r="GL22" s="137"/>
      <c r="GM22" s="138" t="str">
        <f>IF($AU$7&lt;&gt;0,IF($O$5="Illusionniste",Sorts!AD137,Sorts!X93),"")</f>
        <v/>
      </c>
      <c r="GN22" s="134"/>
      <c r="GO22" s="142" t="str">
        <f>IF($AU$7&lt;&gt;0,IF($O$5="Illusionniste",Sorts!AE137,Sorts!Y93),"")</f>
        <v/>
      </c>
      <c r="GP22" s="142"/>
      <c r="GQ22" s="142"/>
      <c r="GR22" s="89" t="str">
        <f>IF($AU$7&lt;&gt;0,IF($O$5="Illusionniste",Sorts!AF137,Sorts!Z93),"")</f>
        <v/>
      </c>
      <c r="GS22" s="89" t="str">
        <f>IF($AU$7&lt;&gt;0,IF($O$5="Illusionniste",Sorts!AG137,Sorts!AA93),"")</f>
        <v/>
      </c>
      <c r="GT22" s="94" t="str">
        <f>IF($AU$7&lt;&gt;0,IF($O$5="Illusionniste",Sorts!AH137,Sorts!AB93),"")</f>
        <v/>
      </c>
      <c r="GU22" s="61"/>
      <c r="GW22" s="87">
        <v>19</v>
      </c>
      <c r="GX22" s="139"/>
      <c r="GY22" s="139"/>
      <c r="GZ22" s="139"/>
      <c r="HA22" s="139"/>
      <c r="HB22" s="139"/>
      <c r="HC22" s="139"/>
      <c r="HD22" s="139"/>
      <c r="HE22" s="139"/>
      <c r="HF22" s="139"/>
      <c r="HG22" s="139"/>
      <c r="HH22" s="139"/>
      <c r="HI22" s="139"/>
      <c r="HJ22" s="140"/>
      <c r="HK22" s="141"/>
      <c r="HL22" s="134"/>
      <c r="HM22" s="142"/>
      <c r="HN22" s="142"/>
      <c r="HO22" s="142"/>
      <c r="HP22" s="142"/>
      <c r="HQ22" s="142"/>
      <c r="HR22" s="142"/>
      <c r="HS22" s="89"/>
      <c r="HT22" s="89"/>
      <c r="HU22" s="94"/>
      <c r="HV22" s="89"/>
      <c r="HW22" s="133" t="s">
        <v>1391</v>
      </c>
      <c r="HX22" s="134"/>
      <c r="HY22" s="89">
        <v>19</v>
      </c>
      <c r="HZ22" s="135" t="str">
        <f>IF($AU$7&lt;&gt;0,IF($O$5="Illusionniste",Sorts!AO137,Sorts!AI93),"")</f>
        <v/>
      </c>
      <c r="IA22" s="136"/>
      <c r="IB22" s="136"/>
      <c r="IC22" s="136"/>
      <c r="ID22" s="136"/>
      <c r="IE22" s="136"/>
      <c r="IF22" s="136"/>
      <c r="IG22" s="136"/>
      <c r="IH22" s="136"/>
      <c r="II22" s="136"/>
      <c r="IJ22" s="136"/>
      <c r="IK22" s="136"/>
      <c r="IL22" s="136"/>
      <c r="IM22" s="136">
        <v>0</v>
      </c>
      <c r="IN22" s="137"/>
      <c r="IO22" s="138" t="str">
        <f>IF($AU$7&lt;&gt;0,IF($O$5="Illusionniste",Sorts!AP137,Sorts!AJ93),"")</f>
        <v/>
      </c>
      <c r="IP22" s="134"/>
      <c r="IQ22" s="142" t="str">
        <f>IF($AU$7&lt;&gt;0,IF($O$5="Illusionniste",Sorts!AQ137,Sorts!AK93),"")</f>
        <v/>
      </c>
      <c r="IR22" s="142"/>
      <c r="IS22" s="142"/>
      <c r="IT22" s="89" t="str">
        <f>IF($AU$7&lt;&gt;0,IF($O$5="Illusionniste",Sorts!AR137,Sorts!AL93),"")</f>
        <v/>
      </c>
      <c r="IU22" s="89" t="str">
        <f>IF($AU$7&lt;&gt;0,IF($O$5="Illusionniste",Sorts!AS137,Sorts!AM93),"")</f>
        <v/>
      </c>
      <c r="IV22" s="94" t="str">
        <f>IF($AU$7&lt;&gt;0,IF($O$5="Illusionniste",Sorts!AT137,Sorts!AN93),"")</f>
        <v/>
      </c>
      <c r="IW22" s="61"/>
      <c r="IY22" s="87"/>
      <c r="IZ22" s="139"/>
      <c r="JA22" s="139"/>
      <c r="JB22" s="139"/>
      <c r="JC22" s="139"/>
      <c r="JD22" s="139"/>
      <c r="JE22" s="139"/>
      <c r="JF22" s="139"/>
      <c r="JG22" s="139"/>
      <c r="JH22" s="139"/>
      <c r="JI22" s="139"/>
      <c r="JJ22" s="139"/>
      <c r="JK22" s="139"/>
      <c r="JL22" s="140"/>
      <c r="JM22" s="141"/>
      <c r="JN22" s="134"/>
      <c r="JO22" s="142"/>
      <c r="JP22" s="142"/>
      <c r="JQ22" s="142"/>
      <c r="JR22" s="142"/>
      <c r="JS22" s="142"/>
      <c r="JT22" s="142"/>
      <c r="JU22" s="89"/>
      <c r="JV22" s="89"/>
      <c r="JW22" s="94"/>
      <c r="JX22" s="89"/>
      <c r="JY22" s="133" t="s">
        <v>1391</v>
      </c>
      <c r="JZ22" s="134"/>
      <c r="KA22" s="89">
        <v>19</v>
      </c>
      <c r="KB22" s="138" t="str">
        <f>IF($AU$7&lt;&gt;0,IF($O$5="Illusionniste",Sorts!BA137,Sorts!AU93),"")</f>
        <v/>
      </c>
      <c r="KC22" s="139"/>
      <c r="KD22" s="139"/>
      <c r="KE22" s="139"/>
      <c r="KF22" s="139"/>
      <c r="KG22" s="139"/>
      <c r="KH22" s="139"/>
      <c r="KI22" s="139"/>
      <c r="KJ22" s="139"/>
      <c r="KK22" s="139"/>
      <c r="KL22" s="139"/>
      <c r="KM22" s="139"/>
      <c r="KN22" s="140"/>
      <c r="KO22" s="136">
        <v>0</v>
      </c>
      <c r="KP22" s="137"/>
      <c r="KQ22" s="138" t="str">
        <f>IF($AU$7&lt;&gt;0,IF($O$5="Illusionniste",Sorts!BA137,Sorts!AV93),"")</f>
        <v/>
      </c>
      <c r="KR22" s="134"/>
      <c r="KS22" s="142" t="str">
        <f>IF($AU$7&lt;&gt;0,IF($O$5="Illusionniste",Sorts!BA137,Sorts!AW93),"")</f>
        <v/>
      </c>
      <c r="KT22" s="142"/>
      <c r="KU22" s="142"/>
      <c r="KV22" s="89" t="str">
        <f>IF($AU$7&lt;&gt;0,IF($O$5="Illusionniste",Sorts!BA137,Sorts!AX93),"")</f>
        <v/>
      </c>
      <c r="KW22" s="89" t="str">
        <f>IF($AU$7&lt;&gt;0,IF($O$5="Illusionniste",Sorts!BA137,Sorts!AY93),"")</f>
        <v/>
      </c>
      <c r="KX22" s="94" t="str">
        <f>IF($AU$7&lt;&gt;0,IF($O$5="Illusionniste",Sorts!BA137,Sorts!AZ93),"")</f>
        <v/>
      </c>
    </row>
    <row r="23" spans="2:310" ht="18" thickTop="1" thickBot="1" x14ac:dyDescent="0.35">
      <c r="AF23" s="149" t="s">
        <v>1423</v>
      </c>
      <c r="AG23" s="132"/>
      <c r="AH23" s="132"/>
      <c r="AI23" s="132"/>
      <c r="AJ23" s="132"/>
      <c r="AK23" s="132" t="str">
        <f>IF($AO$11&lt;8,"-",INDEX(Niveaux!$A$1115:$L$1151,$AO$11+1-7,MATCH($O$5,Niveaux!$B$1115:$L$1115,0)+1))</f>
        <v>-</v>
      </c>
      <c r="AL23" s="132"/>
      <c r="AO23" s="29"/>
      <c r="AQ23" s="87">
        <v>14</v>
      </c>
      <c r="AR23" s="139" t="str">
        <f>IF($AU$5&lt;&gt;0,IF($O$5="CLERC",Sorts!E17,Sorts!E41),"")</f>
        <v>Prévision du Temps</v>
      </c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40"/>
      <c r="BE23" s="141">
        <v>0</v>
      </c>
      <c r="BF23" s="139"/>
      <c r="BG23" s="142">
        <f>IF($AU$5&lt;&gt;0,IF($O$5="CLERC",Sorts!F17,Sorts!F41),"")</f>
        <v>0</v>
      </c>
      <c r="BH23" s="142"/>
      <c r="BI23" s="142"/>
      <c r="BJ23" s="142" t="str">
        <f>IF($AU$5&lt;&gt;0,IF($O$5="CLERC",Sorts!G17,Sorts!G41),"")</f>
        <v>2h/n</v>
      </c>
      <c r="BK23" s="142"/>
      <c r="BL23" s="142"/>
      <c r="BM23" s="89" t="str">
        <f>IF($AU$5&lt;&gt;0,IF($O$5="CLERC",Sorts!H17,Sorts!H41),"")</f>
        <v>X</v>
      </c>
      <c r="BN23" s="89" t="str">
        <f>IF($AU$5&lt;&gt;0,IF($O$5="CLERC",Sorts!I17,Sorts!I41),"")</f>
        <v>X</v>
      </c>
      <c r="BO23" s="94" t="str">
        <f>IF($AU$5&lt;&gt;0,IF($O$5="CLERC",Sorts!J17,Sorts!J41),"")</f>
        <v>X</v>
      </c>
      <c r="BP23" s="89"/>
      <c r="BQ23" s="133" t="s">
        <v>1391</v>
      </c>
      <c r="BR23" s="134"/>
      <c r="BS23" s="89">
        <v>14</v>
      </c>
      <c r="BT23" s="135" t="str">
        <f>IF($AU$7&lt;&gt;0,IF($O$5="ILLUSIONNISTE",Sorts!K132,Sorts!E88),"")</f>
        <v/>
      </c>
      <c r="BU23" s="136"/>
      <c r="BV23" s="136"/>
      <c r="BW23" s="136"/>
      <c r="BX23" s="136"/>
      <c r="BY23" s="136"/>
      <c r="BZ23" s="136"/>
      <c r="CA23" s="136"/>
      <c r="CB23" s="136"/>
      <c r="CC23" s="136"/>
      <c r="CD23" s="136"/>
      <c r="CE23" s="136"/>
      <c r="CF23" s="136"/>
      <c r="CG23" s="136">
        <v>0</v>
      </c>
      <c r="CH23" s="137"/>
      <c r="CI23" s="138" t="str">
        <f>IF($AU$7&lt;&gt;0,IF($O$5="ILLUSIONNISTE",Sorts!L132,Sorts!F88),"")</f>
        <v/>
      </c>
      <c r="CJ23" s="134"/>
      <c r="CK23" s="142" t="str">
        <f>IF($AU$7&lt;&gt;0,IF($O$5="ILLUSIONNISTE",Sorts!M132,Sorts!G88),"")</f>
        <v/>
      </c>
      <c r="CL23" s="142"/>
      <c r="CM23" s="142"/>
      <c r="CN23" s="89" t="str">
        <f>IF($AU$7&lt;&gt;0,IF($O$5="ILLUSIONNISTE",Sorts!N132,Sorts!H88),"")</f>
        <v/>
      </c>
      <c r="CO23" s="89" t="str">
        <f>IF($AU$7&lt;&gt;0,IF($O$5="ILLUSIONNISTE",Sorts!O132,Sorts!I88),"")</f>
        <v/>
      </c>
      <c r="CP23" s="94" t="str">
        <f>IF($AU$7&lt;&gt;0,IF($O$5="ILLUSIONNISTE",Sorts!P132,Sorts!J88),"")</f>
        <v/>
      </c>
      <c r="CQ23" s="61"/>
      <c r="CS23" s="87">
        <v>20</v>
      </c>
      <c r="CT23" s="139">
        <f>IF($AU$5&lt;&gt;0,IF(OR($O$5="CLERC",$O$5="PALADIN"),Sorts!K23,Sorts!K47),"")</f>
        <v>0</v>
      </c>
      <c r="CU23" s="139"/>
      <c r="CV23" s="139"/>
      <c r="CW23" s="139"/>
      <c r="CX23" s="139"/>
      <c r="CY23" s="139"/>
      <c r="CZ23" s="139"/>
      <c r="DA23" s="139"/>
      <c r="DB23" s="139"/>
      <c r="DC23" s="139"/>
      <c r="DD23" s="139"/>
      <c r="DE23" s="139"/>
      <c r="DF23" s="140"/>
      <c r="DG23" s="141">
        <v>0</v>
      </c>
      <c r="DH23" s="134"/>
      <c r="DI23" s="142">
        <f>IF($AU$5&lt;&gt;0,IF(OR($O$5="CLERC",$O$5="PALADIN"),Sorts!L23,Sorts!L47),"")</f>
        <v>0</v>
      </c>
      <c r="DJ23" s="142"/>
      <c r="DK23" s="142"/>
      <c r="DL23" s="142">
        <f>IF($AU$5&lt;&gt;0,IF(OR($O$5="CLERC",$O$5="PALADIN"),Sorts!M23,Sorts!M47),"")</f>
        <v>0</v>
      </c>
      <c r="DM23" s="142"/>
      <c r="DN23" s="142"/>
      <c r="DO23" s="89">
        <f>IF($AU$5&lt;&gt;0,IF(OR($O$5="CLERC",$O$5="PALADIN"),Sorts!N23,Sorts!N47),"")</f>
        <v>0</v>
      </c>
      <c r="DP23" s="89">
        <f>IF($AU$5&lt;&gt;0,IF(OR($O$5="CLERC",$O$5="PALADIN"),Sorts!O23,Sorts!O47),"")</f>
        <v>0</v>
      </c>
      <c r="DQ23" s="94">
        <f>IF($AU$5&lt;&gt;0,IF(OR($O$5="CLERC",$O$5="PALADIN"),Sorts!P23,Sorts!P47),"")</f>
        <v>0</v>
      </c>
      <c r="DR23" s="89"/>
      <c r="DS23" s="133" t="s">
        <v>1391</v>
      </c>
      <c r="DT23" s="134"/>
      <c r="DU23" s="89">
        <v>20</v>
      </c>
      <c r="DV23" s="135" t="str">
        <f>IF($AU$7&lt;&gt;0,IF($O$5="Illusionniste",Sorts!Q138,Sorts!K94),"")</f>
        <v/>
      </c>
      <c r="DW23" s="136"/>
      <c r="DX23" s="136"/>
      <c r="DY23" s="136"/>
      <c r="DZ23" s="136"/>
      <c r="EA23" s="136"/>
      <c r="EB23" s="136"/>
      <c r="EC23" s="136"/>
      <c r="ED23" s="136"/>
      <c r="EE23" s="136"/>
      <c r="EF23" s="136"/>
      <c r="EG23" s="136"/>
      <c r="EH23" s="136"/>
      <c r="EI23" s="136">
        <v>0</v>
      </c>
      <c r="EJ23" s="137"/>
      <c r="EK23" s="138" t="str">
        <f>IF($AU$7&lt;&gt;0,IF($O$5="Illusionniste",Sorts!R138,Sorts!L94),"")</f>
        <v/>
      </c>
      <c r="EL23" s="134"/>
      <c r="EM23" s="142" t="str">
        <f>IF($AU$7&lt;&gt;0,IF($O$5="Illusionniste",Sorts!S138,Sorts!M94),"")</f>
        <v/>
      </c>
      <c r="EN23" s="142"/>
      <c r="EO23" s="142"/>
      <c r="EP23" s="89" t="str">
        <f>IF($AU$7&lt;&gt;0,IF($O$5="Illusionniste",Sorts!T138,Sorts!N94),"")</f>
        <v/>
      </c>
      <c r="EQ23" s="89" t="str">
        <f>IF($AU$7&lt;&gt;0,IF($O$5="Illusionniste",Sorts!U138,Sorts!O94),"")</f>
        <v/>
      </c>
      <c r="ER23" s="94" t="str">
        <f>IF($AU$7&lt;&gt;0,IF($O$5="Illusionniste",Sorts!V138,Sorts!P94),"")</f>
        <v/>
      </c>
      <c r="ES23" s="61"/>
      <c r="EU23" s="87">
        <v>20</v>
      </c>
      <c r="EV23" s="139"/>
      <c r="EW23" s="139"/>
      <c r="EX23" s="139"/>
      <c r="EY23" s="139"/>
      <c r="EZ23" s="139"/>
      <c r="FA23" s="139"/>
      <c r="FB23" s="139"/>
      <c r="FC23" s="139"/>
      <c r="FD23" s="139"/>
      <c r="FE23" s="139"/>
      <c r="FF23" s="139"/>
      <c r="FG23" s="139"/>
      <c r="FH23" s="140"/>
      <c r="FI23" s="141"/>
      <c r="FJ23" s="134"/>
      <c r="FK23" s="142"/>
      <c r="FL23" s="142"/>
      <c r="FM23" s="142"/>
      <c r="FN23" s="142"/>
      <c r="FO23" s="142"/>
      <c r="FP23" s="142"/>
      <c r="FQ23" s="89"/>
      <c r="FR23" s="89"/>
      <c r="FS23" s="94"/>
      <c r="FT23" s="89"/>
      <c r="FU23" s="133" t="s">
        <v>1391</v>
      </c>
      <c r="FV23" s="134"/>
      <c r="FW23" s="89">
        <v>20</v>
      </c>
      <c r="FX23" s="135" t="str">
        <f>IF($AU$7&lt;&gt;0,IF($O$5="Illusionniste",Sorts!AC138,Sorts!W94),"")</f>
        <v/>
      </c>
      <c r="FY23" s="136"/>
      <c r="FZ23" s="136"/>
      <c r="GA23" s="136"/>
      <c r="GB23" s="136"/>
      <c r="GC23" s="136"/>
      <c r="GD23" s="136"/>
      <c r="GE23" s="136"/>
      <c r="GF23" s="136"/>
      <c r="GG23" s="136"/>
      <c r="GH23" s="136"/>
      <c r="GI23" s="136"/>
      <c r="GJ23" s="136"/>
      <c r="GK23" s="136">
        <v>0</v>
      </c>
      <c r="GL23" s="137"/>
      <c r="GM23" s="138" t="str">
        <f>IF($AU$7&lt;&gt;0,IF($O$5="Illusionniste",Sorts!AD138,Sorts!X94),"")</f>
        <v/>
      </c>
      <c r="GN23" s="134"/>
      <c r="GO23" s="142" t="str">
        <f>IF($AU$7&lt;&gt;0,IF($O$5="Illusionniste",Sorts!AE138,Sorts!Y94),"")</f>
        <v/>
      </c>
      <c r="GP23" s="142"/>
      <c r="GQ23" s="142"/>
      <c r="GR23" s="89" t="str">
        <f>IF($AU$7&lt;&gt;0,IF($O$5="Illusionniste",Sorts!AF138,Sorts!Z94),"")</f>
        <v/>
      </c>
      <c r="GS23" s="89" t="str">
        <f>IF($AU$7&lt;&gt;0,IF($O$5="Illusionniste",Sorts!AG138,Sorts!AA94),"")</f>
        <v/>
      </c>
      <c r="GT23" s="94" t="str">
        <f>IF($AU$7&lt;&gt;0,IF($O$5="Illusionniste",Sorts!AH138,Sorts!AB94),"")</f>
        <v/>
      </c>
      <c r="GU23" s="61"/>
      <c r="GW23" s="87">
        <v>20</v>
      </c>
      <c r="GX23" s="139"/>
      <c r="GY23" s="139"/>
      <c r="GZ23" s="139"/>
      <c r="HA23" s="139"/>
      <c r="HB23" s="139"/>
      <c r="HC23" s="139"/>
      <c r="HD23" s="139"/>
      <c r="HE23" s="139"/>
      <c r="HF23" s="139"/>
      <c r="HG23" s="139"/>
      <c r="HH23" s="139"/>
      <c r="HI23" s="139"/>
      <c r="HJ23" s="140"/>
      <c r="HK23" s="141"/>
      <c r="HL23" s="134"/>
      <c r="HM23" s="142"/>
      <c r="HN23" s="142"/>
      <c r="HO23" s="142"/>
      <c r="HP23" s="142"/>
      <c r="HQ23" s="142"/>
      <c r="HR23" s="142"/>
      <c r="HS23" s="89"/>
      <c r="HT23" s="89"/>
      <c r="HU23" s="94"/>
      <c r="HV23" s="89"/>
      <c r="HW23" s="133" t="s">
        <v>1391</v>
      </c>
      <c r="HX23" s="134"/>
      <c r="HY23" s="89">
        <v>20</v>
      </c>
      <c r="HZ23" s="135" t="str">
        <f>IF($AU$7&lt;&gt;0,IF($O$5="Illusionniste",Sorts!AO138,Sorts!AI94),"")</f>
        <v/>
      </c>
      <c r="IA23" s="136"/>
      <c r="IB23" s="136"/>
      <c r="IC23" s="136"/>
      <c r="ID23" s="136"/>
      <c r="IE23" s="136"/>
      <c r="IF23" s="136"/>
      <c r="IG23" s="136"/>
      <c r="IH23" s="136"/>
      <c r="II23" s="136"/>
      <c r="IJ23" s="136"/>
      <c r="IK23" s="136"/>
      <c r="IL23" s="136"/>
      <c r="IM23" s="136">
        <v>0</v>
      </c>
      <c r="IN23" s="137"/>
      <c r="IO23" s="138" t="str">
        <f>IF($AU$7&lt;&gt;0,IF($O$5="Illusionniste",Sorts!AP138,Sorts!AJ94),"")</f>
        <v/>
      </c>
      <c r="IP23" s="134"/>
      <c r="IQ23" s="142" t="str">
        <f>IF($AU$7&lt;&gt;0,IF($O$5="Illusionniste",Sorts!AQ138,Sorts!AK94),"")</f>
        <v/>
      </c>
      <c r="IR23" s="142"/>
      <c r="IS23" s="142"/>
      <c r="IT23" s="89" t="str">
        <f>IF($AU$7&lt;&gt;0,IF($O$5="Illusionniste",Sorts!AR138,Sorts!AL94),"")</f>
        <v/>
      </c>
      <c r="IU23" s="89" t="str">
        <f>IF($AU$7&lt;&gt;0,IF($O$5="Illusionniste",Sorts!AS138,Sorts!AM94),"")</f>
        <v/>
      </c>
      <c r="IV23" s="94" t="str">
        <f>IF($AU$7&lt;&gt;0,IF($O$5="Illusionniste",Sorts!AT138,Sorts!AN94),"")</f>
        <v/>
      </c>
      <c r="IW23" s="61"/>
      <c r="IY23" s="87"/>
      <c r="IZ23" s="139"/>
      <c r="JA23" s="139"/>
      <c r="JB23" s="139"/>
      <c r="JC23" s="139"/>
      <c r="JD23" s="139"/>
      <c r="JE23" s="139"/>
      <c r="JF23" s="139"/>
      <c r="JG23" s="139"/>
      <c r="JH23" s="139"/>
      <c r="JI23" s="139"/>
      <c r="JJ23" s="139"/>
      <c r="JK23" s="139"/>
      <c r="JL23" s="140"/>
      <c r="JM23" s="141"/>
      <c r="JN23" s="134"/>
      <c r="JO23" s="142"/>
      <c r="JP23" s="142"/>
      <c r="JQ23" s="142"/>
      <c r="JR23" s="142"/>
      <c r="JS23" s="142"/>
      <c r="JT23" s="142"/>
      <c r="JU23" s="89"/>
      <c r="JV23" s="89"/>
      <c r="JW23" s="94"/>
      <c r="JX23" s="89"/>
      <c r="JY23" s="133" t="s">
        <v>1391</v>
      </c>
      <c r="JZ23" s="134"/>
      <c r="KA23" s="89">
        <v>20</v>
      </c>
      <c r="KB23" s="138" t="str">
        <f>IF($AU$7&lt;&gt;0,IF($O$5="Illusionniste",Sorts!BA138,Sorts!AU94),"")</f>
        <v/>
      </c>
      <c r="KC23" s="139"/>
      <c r="KD23" s="139"/>
      <c r="KE23" s="139"/>
      <c r="KF23" s="139"/>
      <c r="KG23" s="139"/>
      <c r="KH23" s="139"/>
      <c r="KI23" s="139"/>
      <c r="KJ23" s="139"/>
      <c r="KK23" s="139"/>
      <c r="KL23" s="139"/>
      <c r="KM23" s="139"/>
      <c r="KN23" s="140"/>
      <c r="KO23" s="136">
        <v>0</v>
      </c>
      <c r="KP23" s="137"/>
      <c r="KQ23" s="138" t="str">
        <f>IF($AU$7&lt;&gt;0,IF($O$5="Illusionniste",Sorts!BA138,Sorts!AV94),"")</f>
        <v/>
      </c>
      <c r="KR23" s="134"/>
      <c r="KS23" s="142" t="str">
        <f>IF($AU$7&lt;&gt;0,IF($O$5="Illusionniste",Sorts!BA138,Sorts!AW94),"")</f>
        <v/>
      </c>
      <c r="KT23" s="142"/>
      <c r="KU23" s="142"/>
      <c r="KV23" s="89" t="str">
        <f>IF($AU$7&lt;&gt;0,IF($O$5="Illusionniste",Sorts!BA138,Sorts!AX94),"")</f>
        <v/>
      </c>
      <c r="KW23" s="89" t="str">
        <f>IF($AU$7&lt;&gt;0,IF($O$5="Illusionniste",Sorts!BA138,Sorts!AY94),"")</f>
        <v/>
      </c>
      <c r="KX23" s="94" t="str">
        <f>IF($AU$7&lt;&gt;0,IF($O$5="Illusionniste",Sorts!BA138,Sorts!AZ94),"")</f>
        <v/>
      </c>
    </row>
    <row r="24" spans="2:310" ht="19.5" thickTop="1" thickBot="1" x14ac:dyDescent="0.4">
      <c r="B24" s="25" t="s">
        <v>41</v>
      </c>
      <c r="C24" s="26"/>
      <c r="D24" s="26"/>
      <c r="E24" s="26"/>
      <c r="F24" s="26"/>
      <c r="G24" s="26" t="s">
        <v>42</v>
      </c>
      <c r="H24" s="26"/>
      <c r="I24" s="26"/>
      <c r="J24" s="26"/>
      <c r="K24" s="26"/>
      <c r="L24" s="26"/>
      <c r="M24" s="26"/>
      <c r="N24" s="352" t="s">
        <v>43</v>
      </c>
      <c r="O24" s="352"/>
      <c r="P24" s="28"/>
      <c r="Q24" s="16"/>
      <c r="R24" s="29"/>
      <c r="S24" s="279" t="s">
        <v>44</v>
      </c>
      <c r="T24" s="280"/>
      <c r="U24" s="280"/>
      <c r="V24" s="280"/>
      <c r="W24" s="280"/>
      <c r="X24" s="353"/>
      <c r="AF24" s="150" t="s">
        <v>1424</v>
      </c>
      <c r="AG24" s="151"/>
      <c r="AH24" s="151"/>
      <c r="AI24" s="151"/>
      <c r="AJ24" s="151"/>
      <c r="AK24" s="151" t="str">
        <f>IF($AO$11&lt;9,"-",INDEX(Niveaux!$A$1115:$L$1151,$AO$11+1-8,MATCH($O$5,Niveaux!$B$1115:$L$1115,0)+1))</f>
        <v>-</v>
      </c>
      <c r="AL24" s="151"/>
      <c r="AM24" s="24"/>
      <c r="AN24" s="24"/>
      <c r="AO24" s="31"/>
      <c r="AQ24" s="87">
        <v>15</v>
      </c>
      <c r="AR24" s="139" t="str">
        <f>IF($AU$5&lt;&gt;0,IF($O$5="CLERC",Sorts!E18,Sorts!E42),"")</f>
        <v>Purification de l’Eau</v>
      </c>
      <c r="AS24" s="139"/>
      <c r="AT24" s="139"/>
      <c r="AU24" s="139"/>
      <c r="AV24" s="139"/>
      <c r="AW24" s="139"/>
      <c r="AX24" s="139"/>
      <c r="AY24" s="139"/>
      <c r="AZ24" s="139"/>
      <c r="BA24" s="139"/>
      <c r="BB24" s="139"/>
      <c r="BC24" s="139"/>
      <c r="BD24" s="140"/>
      <c r="BE24" s="141">
        <v>0</v>
      </c>
      <c r="BF24" s="139"/>
      <c r="BG24" s="142" t="str">
        <f>IF($AU$5&lt;&gt;0,IF($O$5="CLERC",Sorts!F18,Sorts!F42),"")</f>
        <v>4''</v>
      </c>
      <c r="BH24" s="142"/>
      <c r="BI24" s="142"/>
      <c r="BJ24" s="142" t="str">
        <f>IF($AU$5&lt;&gt;0,IF($O$5="CLERC",Sorts!G18,Sorts!G42),"")</f>
        <v>P</v>
      </c>
      <c r="BK24" s="142"/>
      <c r="BL24" s="142"/>
      <c r="BM24" s="89" t="str">
        <f>IF($AU$5&lt;&gt;0,IF($O$5="CLERC",Sorts!H18,Sorts!H42),"")</f>
        <v>X</v>
      </c>
      <c r="BN24" s="89" t="str">
        <f>IF($AU$5&lt;&gt;0,IF($O$5="CLERC",Sorts!I18,Sorts!I42),"")</f>
        <v>X</v>
      </c>
      <c r="BO24" s="94" t="str">
        <f>IF($AU$5&lt;&gt;0,IF($O$5="CLERC",Sorts!J18,Sorts!J42),"")</f>
        <v>X</v>
      </c>
      <c r="BP24" s="89"/>
      <c r="BQ24" s="133" t="s">
        <v>1391</v>
      </c>
      <c r="BR24" s="134"/>
      <c r="BS24" s="89">
        <v>15</v>
      </c>
      <c r="BT24" s="135" t="str">
        <f>IF($AU$7&lt;&gt;0,IF($O$5="ILLUSIONNISTE",Sorts!K133,Sorts!E89),"")</f>
        <v/>
      </c>
      <c r="BU24" s="136"/>
      <c r="BV24" s="136"/>
      <c r="BW24" s="136"/>
      <c r="BX24" s="136"/>
      <c r="BY24" s="136"/>
      <c r="BZ24" s="136"/>
      <c r="CA24" s="136"/>
      <c r="CB24" s="136"/>
      <c r="CC24" s="136"/>
      <c r="CD24" s="136"/>
      <c r="CE24" s="136"/>
      <c r="CF24" s="136"/>
      <c r="CG24" s="136">
        <v>0</v>
      </c>
      <c r="CH24" s="137"/>
      <c r="CI24" s="138" t="str">
        <f>IF($AU$7&lt;&gt;0,IF($O$5="ILLUSIONNISTE",Sorts!L133,Sorts!F89),"")</f>
        <v/>
      </c>
      <c r="CJ24" s="134"/>
      <c r="CK24" s="142" t="str">
        <f>IF($AU$7&lt;&gt;0,IF($O$5="ILLUSIONNISTE",Sorts!M133,Sorts!G89),"")</f>
        <v/>
      </c>
      <c r="CL24" s="142"/>
      <c r="CM24" s="142"/>
      <c r="CN24" s="89" t="str">
        <f>IF($AU$7&lt;&gt;0,IF($O$5="ILLUSIONNISTE",Sorts!N133,Sorts!H89),"")</f>
        <v/>
      </c>
      <c r="CO24" s="89" t="str">
        <f>IF($AU$7&lt;&gt;0,IF($O$5="ILLUSIONNISTE",Sorts!O133,Sorts!I89),"")</f>
        <v/>
      </c>
      <c r="CP24" s="94" t="str">
        <f>IF($AU$7&lt;&gt;0,IF($O$5="ILLUSIONNISTE",Sorts!P133,Sorts!J89),"")</f>
        <v/>
      </c>
      <c r="CQ24" s="61"/>
      <c r="CS24" s="87">
        <v>21</v>
      </c>
      <c r="CT24" s="139"/>
      <c r="CU24" s="139"/>
      <c r="CV24" s="139"/>
      <c r="CW24" s="139"/>
      <c r="CX24" s="139"/>
      <c r="CY24" s="139"/>
      <c r="CZ24" s="139"/>
      <c r="DA24" s="139"/>
      <c r="DB24" s="139"/>
      <c r="DC24" s="139"/>
      <c r="DD24" s="139"/>
      <c r="DE24" s="139"/>
      <c r="DF24" s="140"/>
      <c r="DG24" s="141"/>
      <c r="DH24" s="134"/>
      <c r="DI24" s="142"/>
      <c r="DJ24" s="142"/>
      <c r="DK24" s="142"/>
      <c r="DL24" s="142"/>
      <c r="DM24" s="142"/>
      <c r="DN24" s="142"/>
      <c r="DO24" s="89"/>
      <c r="DP24" s="89"/>
      <c r="DQ24" s="94"/>
      <c r="DR24" s="89"/>
      <c r="DS24" s="133" t="s">
        <v>1391</v>
      </c>
      <c r="DT24" s="134"/>
      <c r="DU24" s="89">
        <v>21</v>
      </c>
      <c r="DV24" s="135" t="str">
        <f>IF($AU$7&lt;&gt;0,IF($O$5="Illusionniste",Sorts!Q139,Sorts!K95),"")</f>
        <v/>
      </c>
      <c r="DW24" s="136"/>
      <c r="DX24" s="136"/>
      <c r="DY24" s="136"/>
      <c r="DZ24" s="136"/>
      <c r="EA24" s="136"/>
      <c r="EB24" s="136"/>
      <c r="EC24" s="136"/>
      <c r="ED24" s="136"/>
      <c r="EE24" s="136"/>
      <c r="EF24" s="136"/>
      <c r="EG24" s="136"/>
      <c r="EH24" s="136"/>
      <c r="EI24" s="136">
        <v>0</v>
      </c>
      <c r="EJ24" s="137"/>
      <c r="EK24" s="138" t="str">
        <f>IF($AU$7&lt;&gt;0,IF($O$5="Illusionniste",Sorts!R139,Sorts!L95),"")</f>
        <v/>
      </c>
      <c r="EL24" s="134"/>
      <c r="EM24" s="142" t="str">
        <f>IF($AU$7&lt;&gt;0,IF($O$5="Illusionniste",Sorts!S139,Sorts!M95),"")</f>
        <v/>
      </c>
      <c r="EN24" s="142"/>
      <c r="EO24" s="142"/>
      <c r="EP24" s="89" t="str">
        <f>IF($AU$7&lt;&gt;0,IF($O$5="Illusionniste",Sorts!T139,Sorts!N95),"")</f>
        <v/>
      </c>
      <c r="EQ24" s="89" t="str">
        <f>IF($AU$7&lt;&gt;0,IF($O$5="Illusionniste",Sorts!U139,Sorts!O95),"")</f>
        <v/>
      </c>
      <c r="ER24" s="94" t="str">
        <f>IF($AU$7&lt;&gt;0,IF($O$5="Illusionniste",Sorts!V139,Sorts!P95),"")</f>
        <v/>
      </c>
      <c r="ES24" s="61"/>
      <c r="EU24" s="87">
        <v>21</v>
      </c>
      <c r="EV24" s="139"/>
      <c r="EW24" s="139"/>
      <c r="EX24" s="139"/>
      <c r="EY24" s="139"/>
      <c r="EZ24" s="139"/>
      <c r="FA24" s="139"/>
      <c r="FB24" s="139"/>
      <c r="FC24" s="139"/>
      <c r="FD24" s="139"/>
      <c r="FE24" s="139"/>
      <c r="FF24" s="139"/>
      <c r="FG24" s="139"/>
      <c r="FH24" s="140"/>
      <c r="FI24" s="141"/>
      <c r="FJ24" s="134"/>
      <c r="FK24" s="142"/>
      <c r="FL24" s="142"/>
      <c r="FM24" s="142"/>
      <c r="FN24" s="142"/>
      <c r="FO24" s="142"/>
      <c r="FP24" s="142"/>
      <c r="FQ24" s="89"/>
      <c r="FR24" s="89"/>
      <c r="FS24" s="94"/>
      <c r="FT24" s="89"/>
      <c r="FU24" s="133" t="s">
        <v>1391</v>
      </c>
      <c r="FV24" s="134"/>
      <c r="FW24" s="89">
        <v>21</v>
      </c>
      <c r="FX24" s="135" t="str">
        <f>IF($AU$7&lt;&gt;0,IF($O$5="Illusionniste",Sorts!AC139,Sorts!W95),"")</f>
        <v/>
      </c>
      <c r="FY24" s="136"/>
      <c r="FZ24" s="136"/>
      <c r="GA24" s="136"/>
      <c r="GB24" s="136"/>
      <c r="GC24" s="136"/>
      <c r="GD24" s="136"/>
      <c r="GE24" s="136"/>
      <c r="GF24" s="136"/>
      <c r="GG24" s="136"/>
      <c r="GH24" s="136"/>
      <c r="GI24" s="136"/>
      <c r="GJ24" s="136"/>
      <c r="GK24" s="136">
        <v>0</v>
      </c>
      <c r="GL24" s="137"/>
      <c r="GM24" s="138" t="str">
        <f>IF($AU$7&lt;&gt;0,IF($O$5="Illusionniste",Sorts!AD139,Sorts!X95),"")</f>
        <v/>
      </c>
      <c r="GN24" s="134"/>
      <c r="GO24" s="142" t="str">
        <f>IF($AU$7&lt;&gt;0,IF($O$5="Illusionniste",Sorts!AE139,Sorts!Y95),"")</f>
        <v/>
      </c>
      <c r="GP24" s="142"/>
      <c r="GQ24" s="142"/>
      <c r="GR24" s="89" t="str">
        <f>IF($AU$7&lt;&gt;0,IF($O$5="Illusionniste",Sorts!AF139,Sorts!Z95),"")</f>
        <v/>
      </c>
      <c r="GS24" s="89" t="str">
        <f>IF($AU$7&lt;&gt;0,IF($O$5="Illusionniste",Sorts!AG139,Sorts!AA95),"")</f>
        <v/>
      </c>
      <c r="GT24" s="94" t="str">
        <f>IF($AU$7&lt;&gt;0,IF($O$5="Illusionniste",Sorts!AH139,Sorts!AB95),"")</f>
        <v/>
      </c>
      <c r="GU24" s="61"/>
      <c r="GW24" s="87">
        <v>21</v>
      </c>
      <c r="GX24" s="139"/>
      <c r="GY24" s="139"/>
      <c r="GZ24" s="139"/>
      <c r="HA24" s="139"/>
      <c r="HB24" s="139"/>
      <c r="HC24" s="139"/>
      <c r="HD24" s="139"/>
      <c r="HE24" s="139"/>
      <c r="HF24" s="139"/>
      <c r="HG24" s="139"/>
      <c r="HH24" s="139"/>
      <c r="HI24" s="139"/>
      <c r="HJ24" s="140"/>
      <c r="HK24" s="141"/>
      <c r="HL24" s="134"/>
      <c r="HM24" s="142"/>
      <c r="HN24" s="142"/>
      <c r="HO24" s="142"/>
      <c r="HP24" s="142"/>
      <c r="HQ24" s="142"/>
      <c r="HR24" s="142"/>
      <c r="HS24" s="89"/>
      <c r="HT24" s="89"/>
      <c r="HU24" s="94"/>
      <c r="HV24" s="89"/>
      <c r="HW24" s="133" t="s">
        <v>1391</v>
      </c>
      <c r="HX24" s="134"/>
      <c r="HY24" s="89">
        <v>21</v>
      </c>
      <c r="HZ24" s="135" t="str">
        <f>IF($AU$7&lt;&gt;0,IF($O$5="Illusionniste",Sorts!AO139,Sorts!AI95),"")</f>
        <v/>
      </c>
      <c r="IA24" s="136"/>
      <c r="IB24" s="136"/>
      <c r="IC24" s="136"/>
      <c r="ID24" s="136"/>
      <c r="IE24" s="136"/>
      <c r="IF24" s="136"/>
      <c r="IG24" s="136"/>
      <c r="IH24" s="136"/>
      <c r="II24" s="136"/>
      <c r="IJ24" s="136"/>
      <c r="IK24" s="136"/>
      <c r="IL24" s="136"/>
      <c r="IM24" s="136">
        <v>0</v>
      </c>
      <c r="IN24" s="137"/>
      <c r="IO24" s="138" t="str">
        <f>IF($AU$7&lt;&gt;0,IF($O$5="Illusionniste",Sorts!AP139,Sorts!AJ95),"")</f>
        <v/>
      </c>
      <c r="IP24" s="134"/>
      <c r="IQ24" s="142" t="str">
        <f>IF($AU$7&lt;&gt;0,IF($O$5="Illusionniste",Sorts!AQ139,Sorts!AK95),"")</f>
        <v/>
      </c>
      <c r="IR24" s="142"/>
      <c r="IS24" s="142"/>
      <c r="IT24" s="89" t="str">
        <f>IF($AU$7&lt;&gt;0,IF($O$5="Illusionniste",Sorts!AR139,Sorts!AL95),"")</f>
        <v/>
      </c>
      <c r="IU24" s="89" t="str">
        <f>IF($AU$7&lt;&gt;0,IF($O$5="Illusionniste",Sorts!AS139,Sorts!AM95),"")</f>
        <v/>
      </c>
      <c r="IV24" s="94" t="str">
        <f>IF($AU$7&lt;&gt;0,IF($O$5="Illusionniste",Sorts!AT139,Sorts!AN95),"")</f>
        <v/>
      </c>
      <c r="IW24" s="61"/>
      <c r="IY24" s="156" t="s">
        <v>406</v>
      </c>
      <c r="IZ24" s="157"/>
      <c r="JA24" s="157"/>
      <c r="JB24" s="157"/>
      <c r="JC24" s="157"/>
      <c r="JD24" s="157"/>
      <c r="JE24" s="157"/>
      <c r="JF24" s="157"/>
      <c r="JG24" s="157"/>
      <c r="JH24" s="157"/>
      <c r="JI24" s="157"/>
      <c r="JJ24" s="157"/>
      <c r="JK24" s="157"/>
      <c r="JL24" s="157"/>
      <c r="JM24" s="157"/>
      <c r="JN24" s="157"/>
      <c r="JO24" s="157"/>
      <c r="JP24" s="157"/>
      <c r="JQ24" s="157"/>
      <c r="JR24" s="157"/>
      <c r="JS24" s="157"/>
      <c r="JT24" s="157"/>
      <c r="JU24" s="157"/>
      <c r="JV24" s="157"/>
      <c r="JW24" s="157"/>
      <c r="JX24" s="157"/>
      <c r="JY24" s="157"/>
      <c r="JZ24" s="157"/>
      <c r="KA24" s="157"/>
      <c r="KB24" s="157"/>
      <c r="KC24" s="157"/>
      <c r="KD24" s="157"/>
      <c r="KE24" s="157"/>
      <c r="KF24" s="157"/>
      <c r="KG24" s="157"/>
      <c r="KH24" s="157"/>
      <c r="KI24" s="157"/>
      <c r="KJ24" s="157"/>
      <c r="KK24" s="157"/>
      <c r="KL24" s="157"/>
      <c r="KM24" s="157"/>
      <c r="KN24" s="157"/>
      <c r="KO24" s="157"/>
      <c r="KP24" s="157"/>
      <c r="KQ24" s="157"/>
      <c r="KR24" s="157"/>
      <c r="KS24" s="157"/>
      <c r="KT24" s="157"/>
      <c r="KU24" s="157"/>
      <c r="KV24" s="157"/>
      <c r="KW24" s="157"/>
      <c r="KX24" s="158"/>
    </row>
    <row r="25" spans="2:310" ht="16.149999999999999" customHeight="1" thickBot="1" x14ac:dyDescent="0.35">
      <c r="B25" s="16"/>
      <c r="L25" s="351" t="s">
        <v>321</v>
      </c>
      <c r="M25" s="351"/>
      <c r="N25" s="164" t="s">
        <v>53</v>
      </c>
      <c r="O25" s="164"/>
      <c r="P25" s="29"/>
      <c r="R25" s="29"/>
      <c r="S25" s="63" t="s">
        <v>530</v>
      </c>
      <c r="T25" s="64"/>
      <c r="U25" s="64"/>
      <c r="V25" s="64"/>
      <c r="W25" s="64"/>
      <c r="X25" s="65"/>
      <c r="AQ25" s="87">
        <v>16</v>
      </c>
      <c r="AR25" s="139" t="str">
        <f>IF($AU$5&lt;&gt;0,IF($O$5="CLERC",Sorts!E19,Sorts!E43),"")</f>
        <v>Shillelagh</v>
      </c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  <c r="BD25" s="140"/>
      <c r="BE25" s="141">
        <v>0</v>
      </c>
      <c r="BF25" s="139"/>
      <c r="BG25" s="142" t="str">
        <f>IF($AU$5&lt;&gt;0,IF($O$5="CLERC",Sorts!F19,Sorts!F43),"")</f>
        <v>T</v>
      </c>
      <c r="BH25" s="142"/>
      <c r="BI25" s="142"/>
      <c r="BJ25" s="142" t="str">
        <f>IF($AU$5&lt;&gt;0,IF($O$5="CLERC",Sorts!G19,Sorts!G43),"")</f>
        <v>1r/n</v>
      </c>
      <c r="BK25" s="142"/>
      <c r="BL25" s="142"/>
      <c r="BM25" s="89" t="str">
        <f>IF($AU$5&lt;&gt;0,IF($O$5="CLERC",Sorts!H19,Sorts!H43),"")</f>
        <v>X</v>
      </c>
      <c r="BN25" s="89" t="str">
        <f>IF($AU$5&lt;&gt;0,IF($O$5="CLERC",Sorts!I19,Sorts!I43),"")</f>
        <v>X</v>
      </c>
      <c r="BO25" s="94" t="str">
        <f>IF($AU$5&lt;&gt;0,IF($O$5="CLERC",Sorts!J19,Sorts!J43),"")</f>
        <v>X</v>
      </c>
      <c r="BP25" s="89"/>
      <c r="BQ25" s="133" t="s">
        <v>1391</v>
      </c>
      <c r="BR25" s="134"/>
      <c r="BS25" s="89">
        <v>16</v>
      </c>
      <c r="BT25" s="135" t="str">
        <f>IF($AU$7&lt;&gt;0,IF($O$5="ILLUSIONNISTE",Sorts!K134,Sorts!E90),"")</f>
        <v/>
      </c>
      <c r="BU25" s="136"/>
      <c r="BV25" s="136"/>
      <c r="BW25" s="136"/>
      <c r="BX25" s="136"/>
      <c r="BY25" s="136"/>
      <c r="BZ25" s="136"/>
      <c r="CA25" s="136"/>
      <c r="CB25" s="136"/>
      <c r="CC25" s="136"/>
      <c r="CD25" s="136"/>
      <c r="CE25" s="136"/>
      <c r="CF25" s="136"/>
      <c r="CG25" s="136">
        <v>0</v>
      </c>
      <c r="CH25" s="137"/>
      <c r="CI25" s="138" t="str">
        <f>IF($AU$7&lt;&gt;0,IF($O$5="ILLUSIONNISTE",Sorts!L134,Sorts!F90),"")</f>
        <v/>
      </c>
      <c r="CJ25" s="134"/>
      <c r="CK25" s="142" t="str">
        <f>IF($AU$7&lt;&gt;0,IF($O$5="ILLUSIONNISTE",Sorts!M134,Sorts!G90),"")</f>
        <v/>
      </c>
      <c r="CL25" s="142"/>
      <c r="CM25" s="142"/>
      <c r="CN25" s="89" t="str">
        <f>IF($AU$7&lt;&gt;0,IF($O$5="ILLUSIONNISTE",Sorts!N134,Sorts!H90),"")</f>
        <v/>
      </c>
      <c r="CO25" s="89" t="str">
        <f>IF($AU$7&lt;&gt;0,IF($O$5="ILLUSIONNISTE",Sorts!O134,Sorts!I90),"")</f>
        <v/>
      </c>
      <c r="CP25" s="94" t="str">
        <f>IF($AU$7&lt;&gt;0,IF($O$5="ILLUSIONNISTE",Sorts!P134,Sorts!J90),"")</f>
        <v/>
      </c>
      <c r="CQ25" s="61"/>
      <c r="CS25" s="87">
        <v>22</v>
      </c>
      <c r="CT25" s="139"/>
      <c r="CU25" s="139"/>
      <c r="CV25" s="139"/>
      <c r="CW25" s="139"/>
      <c r="CX25" s="139"/>
      <c r="CY25" s="139"/>
      <c r="CZ25" s="139"/>
      <c r="DA25" s="139"/>
      <c r="DB25" s="139"/>
      <c r="DC25" s="139"/>
      <c r="DD25" s="139"/>
      <c r="DE25" s="139"/>
      <c r="DF25" s="140"/>
      <c r="DG25" s="141"/>
      <c r="DH25" s="134"/>
      <c r="DI25" s="142"/>
      <c r="DJ25" s="142"/>
      <c r="DK25" s="142"/>
      <c r="DL25" s="142"/>
      <c r="DM25" s="142"/>
      <c r="DN25" s="142"/>
      <c r="DO25" s="89"/>
      <c r="DP25" s="89"/>
      <c r="DQ25" s="94"/>
      <c r="DR25" s="89"/>
      <c r="DS25" s="133" t="s">
        <v>1391</v>
      </c>
      <c r="DT25" s="134"/>
      <c r="DU25" s="89">
        <v>22</v>
      </c>
      <c r="DV25" s="135" t="str">
        <f>IF($AU$7&lt;&gt;0,IF($O$5="Illusionniste",Sorts!Q140,Sorts!K96),"")</f>
        <v/>
      </c>
      <c r="DW25" s="136"/>
      <c r="DX25" s="136"/>
      <c r="DY25" s="136"/>
      <c r="DZ25" s="136"/>
      <c r="EA25" s="136"/>
      <c r="EB25" s="136"/>
      <c r="EC25" s="136"/>
      <c r="ED25" s="136"/>
      <c r="EE25" s="136"/>
      <c r="EF25" s="136"/>
      <c r="EG25" s="136"/>
      <c r="EH25" s="136"/>
      <c r="EI25" s="136">
        <v>0</v>
      </c>
      <c r="EJ25" s="137"/>
      <c r="EK25" s="138" t="str">
        <f>IF($AU$7&lt;&gt;0,IF($O$5="Illusionniste",Sorts!R140,Sorts!L96),"")</f>
        <v/>
      </c>
      <c r="EL25" s="134"/>
      <c r="EM25" s="142" t="str">
        <f>IF($AU$7&lt;&gt;0,IF($O$5="Illusionniste",Sorts!S140,Sorts!M96),"")</f>
        <v/>
      </c>
      <c r="EN25" s="142"/>
      <c r="EO25" s="142"/>
      <c r="EP25" s="89" t="str">
        <f>IF($AU$7&lt;&gt;0,IF($O$5="Illusionniste",Sorts!T140,Sorts!N96),"")</f>
        <v/>
      </c>
      <c r="EQ25" s="89" t="str">
        <f>IF($AU$7&lt;&gt;0,IF($O$5="Illusionniste",Sorts!U140,Sorts!O96),"")</f>
        <v/>
      </c>
      <c r="ER25" s="94" t="str">
        <f>IF($AU$7&lt;&gt;0,IF($O$5="Illusionniste",Sorts!V140,Sorts!P96),"")</f>
        <v/>
      </c>
      <c r="ES25" s="61"/>
      <c r="EU25" s="87">
        <v>22</v>
      </c>
      <c r="EV25" s="139"/>
      <c r="EW25" s="139"/>
      <c r="EX25" s="139"/>
      <c r="EY25" s="139"/>
      <c r="EZ25" s="139"/>
      <c r="FA25" s="139"/>
      <c r="FB25" s="139"/>
      <c r="FC25" s="139"/>
      <c r="FD25" s="139"/>
      <c r="FE25" s="139"/>
      <c r="FF25" s="139"/>
      <c r="FG25" s="139"/>
      <c r="FH25" s="140"/>
      <c r="FI25" s="141"/>
      <c r="FJ25" s="134"/>
      <c r="FK25" s="142"/>
      <c r="FL25" s="142"/>
      <c r="FM25" s="142"/>
      <c r="FN25" s="142"/>
      <c r="FO25" s="142"/>
      <c r="FP25" s="142"/>
      <c r="FQ25" s="89"/>
      <c r="FR25" s="89"/>
      <c r="FS25" s="94"/>
      <c r="FT25" s="89"/>
      <c r="FU25" s="133" t="s">
        <v>1391</v>
      </c>
      <c r="FV25" s="134"/>
      <c r="FW25" s="89">
        <v>22</v>
      </c>
      <c r="FX25" s="135" t="str">
        <f>IF($AU$7&lt;&gt;0,IF($O$5="Illusionniste",Sorts!AC140,Sorts!W96),"")</f>
        <v/>
      </c>
      <c r="FY25" s="136"/>
      <c r="FZ25" s="136"/>
      <c r="GA25" s="136"/>
      <c r="GB25" s="136"/>
      <c r="GC25" s="136"/>
      <c r="GD25" s="136"/>
      <c r="GE25" s="136"/>
      <c r="GF25" s="136"/>
      <c r="GG25" s="136"/>
      <c r="GH25" s="136"/>
      <c r="GI25" s="136"/>
      <c r="GJ25" s="136"/>
      <c r="GK25" s="136">
        <v>0</v>
      </c>
      <c r="GL25" s="137"/>
      <c r="GM25" s="138" t="str">
        <f>IF($AU$7&lt;&gt;0,IF($O$5="Illusionniste",Sorts!AD140,Sorts!X96),"")</f>
        <v/>
      </c>
      <c r="GN25" s="134"/>
      <c r="GO25" s="142" t="str">
        <f>IF($AU$7&lt;&gt;0,IF($O$5="Illusionniste",Sorts!AE140,Sorts!Y96),"")</f>
        <v/>
      </c>
      <c r="GP25" s="142"/>
      <c r="GQ25" s="142"/>
      <c r="GR25" s="89" t="str">
        <f>IF($AU$7&lt;&gt;0,IF($O$5="Illusionniste",Sorts!AF140,Sorts!Z96),"")</f>
        <v/>
      </c>
      <c r="GS25" s="89" t="str">
        <f>IF($AU$7&lt;&gt;0,IF($O$5="Illusionniste",Sorts!AG140,Sorts!AA96),"")</f>
        <v/>
      </c>
      <c r="GT25" s="94" t="str">
        <f>IF($AU$7&lt;&gt;0,IF($O$5="Illusionniste",Sorts!AH140,Sorts!AB96),"")</f>
        <v/>
      </c>
      <c r="GU25" s="61"/>
      <c r="GW25" s="87">
        <v>22</v>
      </c>
      <c r="GX25" s="139"/>
      <c r="GY25" s="139"/>
      <c r="GZ25" s="139"/>
      <c r="HA25" s="139"/>
      <c r="HB25" s="139"/>
      <c r="HC25" s="139"/>
      <c r="HD25" s="139"/>
      <c r="HE25" s="139"/>
      <c r="HF25" s="139"/>
      <c r="HG25" s="139"/>
      <c r="HH25" s="139"/>
      <c r="HI25" s="139"/>
      <c r="HJ25" s="140"/>
      <c r="HK25" s="141"/>
      <c r="HL25" s="134"/>
      <c r="HM25" s="142"/>
      <c r="HN25" s="142"/>
      <c r="HO25" s="142"/>
      <c r="HP25" s="142"/>
      <c r="HQ25" s="142"/>
      <c r="HR25" s="142"/>
      <c r="HS25" s="89"/>
      <c r="HT25" s="89"/>
      <c r="HU25" s="94"/>
      <c r="HV25" s="89"/>
      <c r="HW25" s="133" t="s">
        <v>1391</v>
      </c>
      <c r="HX25" s="134"/>
      <c r="HY25" s="89">
        <v>22</v>
      </c>
      <c r="HZ25" s="135" t="str">
        <f>IF($AU$7&lt;&gt;0,IF($O$5="Illusionniste",Sorts!AO140,Sorts!AI96),"")</f>
        <v/>
      </c>
      <c r="IA25" s="136"/>
      <c r="IB25" s="136"/>
      <c r="IC25" s="136"/>
      <c r="ID25" s="136"/>
      <c r="IE25" s="136"/>
      <c r="IF25" s="136"/>
      <c r="IG25" s="136"/>
      <c r="IH25" s="136"/>
      <c r="II25" s="136"/>
      <c r="IJ25" s="136"/>
      <c r="IK25" s="136"/>
      <c r="IL25" s="136"/>
      <c r="IM25" s="136">
        <v>0</v>
      </c>
      <c r="IN25" s="137"/>
      <c r="IO25" s="138" t="str">
        <f>IF($AU$7&lt;&gt;0,IF($O$5="Illusionniste",Sorts!AP140,Sorts!AJ96),"")</f>
        <v/>
      </c>
      <c r="IP25" s="134"/>
      <c r="IQ25" s="142" t="str">
        <f>IF($AU$7&lt;&gt;0,IF($O$5="Illusionniste",Sorts!AQ140,Sorts!AK96),"")</f>
        <v/>
      </c>
      <c r="IR25" s="142"/>
      <c r="IS25" s="142"/>
      <c r="IT25" s="89" t="str">
        <f>IF($AU$7&lt;&gt;0,IF($O$5="Illusionniste",Sorts!AR140,Sorts!AL96),"")</f>
        <v/>
      </c>
      <c r="IU25" s="89" t="str">
        <f>IF($AU$7&lt;&gt;0,IF($O$5="Illusionniste",Sorts!AS140,Sorts!AM96),"")</f>
        <v/>
      </c>
      <c r="IV25" s="94" t="str">
        <f>IF($AU$7&lt;&gt;0,IF($O$5="Illusionniste",Sorts!AT140,Sorts!AN96),"")</f>
        <v/>
      </c>
      <c r="IW25" s="61"/>
      <c r="IY25" s="16"/>
      <c r="KX25" s="29"/>
    </row>
    <row r="26" spans="2:310" ht="15" customHeight="1" thickTop="1" thickBot="1" x14ac:dyDescent="0.35">
      <c r="B26" s="237" t="s">
        <v>45</v>
      </c>
      <c r="C26" s="238"/>
      <c r="D26" s="239" t="s">
        <v>250</v>
      </c>
      <c r="E26" s="239"/>
      <c r="F26" s="239"/>
      <c r="G26" s="239"/>
      <c r="H26" s="239"/>
      <c r="I26" s="239"/>
      <c r="J26" s="239"/>
      <c r="K26" s="239"/>
      <c r="L26" s="240">
        <f>VLOOKUP($D$26,Basique!$F$3:$I$12,4,FALSE)</f>
        <v>10</v>
      </c>
      <c r="M26" s="240"/>
      <c r="N26" s="240">
        <v>0</v>
      </c>
      <c r="O26" s="240"/>
      <c r="P26" s="29"/>
      <c r="R26" s="29"/>
      <c r="S26" s="275" t="s">
        <v>308</v>
      </c>
      <c r="T26" s="276"/>
      <c r="U26" s="276"/>
      <c r="V26" s="221"/>
      <c r="W26" s="258">
        <f>INDEX(Niveaux!$A$41:$L$77,'Joueur 1'!$AM$5+1,MATCH('Joueur 1'!$O$5,Niveaux!$B$41:$L$41,0)+1)+VLOOKUP($B$17,Caractéristiques!$B$187:$J$211,5,FALSE)+VLOOKUP($O$6,Caractéristiques!$B$267:$J$274,2,FALSE)+INDEX(Caractéristiques!$L$268:$S$277,MATCH('Joueur 1'!$D$26,Caractéristiques!L268:L277,0),2)</f>
        <v>-0.85</v>
      </c>
      <c r="X26" s="259"/>
      <c r="Y26" s="262" t="s">
        <v>312</v>
      </c>
      <c r="Z26" s="263"/>
      <c r="AA26" s="263"/>
      <c r="AB26" s="264"/>
      <c r="AC26" s="258">
        <f>INDEX(Niveaux!$A$189:$L$225,'Joueur 1'!$AM$5+1,MATCH('Joueur 1'!$O$5,Niveaux!$B$189:$L$189,0)+1)+VLOOKUP($B$17,Caractéristiques!$B$187:$J$211,9,FALSE)+VLOOKUP($O$6,Caractéristiques!$B$267:$J$274,6,FALSE)+INDEX(Caractéristiques!$L$268:$S$277,MATCH('Joueur 1'!$D$26,Caractéristiques!L268:L277,0),6)</f>
        <v>-0.89999999999999991</v>
      </c>
      <c r="AD26" s="259"/>
      <c r="AF26" s="279" t="s">
        <v>58</v>
      </c>
      <c r="AG26" s="280"/>
      <c r="AH26" s="280"/>
      <c r="AI26" s="280"/>
      <c r="AJ26" s="280"/>
      <c r="AK26" s="280"/>
      <c r="AL26" s="280"/>
      <c r="AM26" s="68"/>
      <c r="AN26" s="281" t="s">
        <v>60</v>
      </c>
      <c r="AO26" s="282"/>
      <c r="AQ26" s="87">
        <v>17</v>
      </c>
      <c r="AR26" s="139">
        <f>IF($AU$5&lt;&gt;0,IF($O$5="CLERC",Sorts!E20,Sorts!E44),"")</f>
        <v>0</v>
      </c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  <c r="BC26" s="139"/>
      <c r="BD26" s="140"/>
      <c r="BE26" s="141">
        <v>0</v>
      </c>
      <c r="BF26" s="139"/>
      <c r="BG26" s="142">
        <f>IF($AU$5&lt;&gt;0,IF($O$5="CLERC",Sorts!F20,Sorts!F44),"")</f>
        <v>0</v>
      </c>
      <c r="BH26" s="142"/>
      <c r="BI26" s="142"/>
      <c r="BJ26" s="142">
        <f>IF($AU$5&lt;&gt;0,IF($O$5="CLERC",Sorts!G20,Sorts!G44),"")</f>
        <v>0</v>
      </c>
      <c r="BK26" s="142"/>
      <c r="BL26" s="142"/>
      <c r="BM26" s="89">
        <f>IF($AU$5&lt;&gt;0,IF($O$5="CLERC",Sorts!H20,Sorts!H44),"")</f>
        <v>0</v>
      </c>
      <c r="BN26" s="89">
        <f>IF($AU$5&lt;&gt;0,IF($O$5="CLERC",Sorts!I20,Sorts!I44),"")</f>
        <v>0</v>
      </c>
      <c r="BO26" s="94">
        <f>IF($AU$5&lt;&gt;0,IF($O$5="CLERC",Sorts!J20,Sorts!J44),"")</f>
        <v>0</v>
      </c>
      <c r="BP26" s="89"/>
      <c r="BQ26" s="133" t="s">
        <v>1391</v>
      </c>
      <c r="BR26" s="134"/>
      <c r="BS26" s="89">
        <v>17</v>
      </c>
      <c r="BT26" s="135" t="str">
        <f>IF($AU$7&lt;&gt;0,IF($O$5="ILLUSIONNISTE",Sorts!K135,Sorts!E91),"")</f>
        <v/>
      </c>
      <c r="BU26" s="136"/>
      <c r="BV26" s="136"/>
      <c r="BW26" s="136"/>
      <c r="BX26" s="136"/>
      <c r="BY26" s="136"/>
      <c r="BZ26" s="136"/>
      <c r="CA26" s="136"/>
      <c r="CB26" s="136"/>
      <c r="CC26" s="136"/>
      <c r="CD26" s="136"/>
      <c r="CE26" s="136"/>
      <c r="CF26" s="136"/>
      <c r="CG26" s="136">
        <v>0</v>
      </c>
      <c r="CH26" s="137"/>
      <c r="CI26" s="138" t="str">
        <f>IF($AU$7&lt;&gt;0,IF($O$5="ILLUSIONNISTE",Sorts!L135,Sorts!F91),"")</f>
        <v/>
      </c>
      <c r="CJ26" s="134"/>
      <c r="CK26" s="142" t="str">
        <f>IF($AU$7&lt;&gt;0,IF($O$5="ILLUSIONNISTE",Sorts!M135,Sorts!G91),"")</f>
        <v/>
      </c>
      <c r="CL26" s="142"/>
      <c r="CM26" s="142"/>
      <c r="CN26" s="89" t="str">
        <f>IF($AU$7&lt;&gt;0,IF($O$5="ILLUSIONNISTE",Sorts!N135,Sorts!H91),"")</f>
        <v/>
      </c>
      <c r="CO26" s="89" t="str">
        <f>IF($AU$7&lt;&gt;0,IF($O$5="ILLUSIONNISTE",Sorts!O135,Sorts!I91),"")</f>
        <v/>
      </c>
      <c r="CP26" s="94" t="str">
        <f>IF($AU$7&lt;&gt;0,IF($O$5="ILLUSIONNISTE",Sorts!P135,Sorts!J91),"")</f>
        <v/>
      </c>
      <c r="CQ26" s="61"/>
      <c r="CS26" s="87">
        <v>23</v>
      </c>
      <c r="CT26" s="139"/>
      <c r="CU26" s="139"/>
      <c r="CV26" s="139"/>
      <c r="CW26" s="139"/>
      <c r="CX26" s="139"/>
      <c r="CY26" s="139"/>
      <c r="CZ26" s="139"/>
      <c r="DA26" s="139"/>
      <c r="DB26" s="139"/>
      <c r="DC26" s="139"/>
      <c r="DD26" s="139"/>
      <c r="DE26" s="139"/>
      <c r="DF26" s="140"/>
      <c r="DG26" s="141"/>
      <c r="DH26" s="134"/>
      <c r="DI26" s="142"/>
      <c r="DJ26" s="142"/>
      <c r="DK26" s="142"/>
      <c r="DL26" s="142"/>
      <c r="DM26" s="142"/>
      <c r="DN26" s="142"/>
      <c r="DO26" s="89"/>
      <c r="DP26" s="89"/>
      <c r="DQ26" s="94"/>
      <c r="DR26" s="89"/>
      <c r="DS26" s="133" t="s">
        <v>1391</v>
      </c>
      <c r="DT26" s="134"/>
      <c r="DU26" s="89">
        <v>23</v>
      </c>
      <c r="DV26" s="135" t="str">
        <f>IF($AU$7&lt;&gt;0,IF($O$5="Illusionniste",Sorts!Q141,Sorts!K97),"")</f>
        <v/>
      </c>
      <c r="DW26" s="136"/>
      <c r="DX26" s="136"/>
      <c r="DY26" s="136"/>
      <c r="DZ26" s="136"/>
      <c r="EA26" s="136"/>
      <c r="EB26" s="136"/>
      <c r="EC26" s="136"/>
      <c r="ED26" s="136"/>
      <c r="EE26" s="136"/>
      <c r="EF26" s="136"/>
      <c r="EG26" s="136"/>
      <c r="EH26" s="136"/>
      <c r="EI26" s="136">
        <v>0</v>
      </c>
      <c r="EJ26" s="137"/>
      <c r="EK26" s="138" t="str">
        <f>IF($AU$7&lt;&gt;0,IF($O$5="Illusionniste",Sorts!R141,Sorts!L97),"")</f>
        <v/>
      </c>
      <c r="EL26" s="134"/>
      <c r="EM26" s="142" t="str">
        <f>IF($AU$7&lt;&gt;0,IF($O$5="Illusionniste",Sorts!S141,Sorts!M97),"")</f>
        <v/>
      </c>
      <c r="EN26" s="142"/>
      <c r="EO26" s="142"/>
      <c r="EP26" s="89" t="str">
        <f>IF($AU$7&lt;&gt;0,IF($O$5="Illusionniste",Sorts!T141,Sorts!N97),"")</f>
        <v/>
      </c>
      <c r="EQ26" s="89" t="str">
        <f>IF($AU$7&lt;&gt;0,IF($O$5="Illusionniste",Sorts!U141,Sorts!O97),"")</f>
        <v/>
      </c>
      <c r="ER26" s="94" t="str">
        <f>IF($AU$7&lt;&gt;0,IF($O$5="Illusionniste",Sorts!V141,Sorts!P97),"")</f>
        <v/>
      </c>
      <c r="ES26" s="61"/>
      <c r="EU26" s="87">
        <v>23</v>
      </c>
      <c r="EV26" s="139"/>
      <c r="EW26" s="139"/>
      <c r="EX26" s="139"/>
      <c r="EY26" s="139"/>
      <c r="EZ26" s="139"/>
      <c r="FA26" s="139"/>
      <c r="FB26" s="139"/>
      <c r="FC26" s="139"/>
      <c r="FD26" s="139"/>
      <c r="FE26" s="139"/>
      <c r="FF26" s="139"/>
      <c r="FG26" s="139"/>
      <c r="FH26" s="140"/>
      <c r="FI26" s="141"/>
      <c r="FJ26" s="134"/>
      <c r="FK26" s="142"/>
      <c r="FL26" s="142"/>
      <c r="FM26" s="142"/>
      <c r="FN26" s="142"/>
      <c r="FO26" s="142"/>
      <c r="FP26" s="142"/>
      <c r="FQ26" s="89"/>
      <c r="FR26" s="89"/>
      <c r="FS26" s="94"/>
      <c r="FT26" s="89"/>
      <c r="FU26" s="133" t="s">
        <v>1391</v>
      </c>
      <c r="FV26" s="134"/>
      <c r="FW26" s="89">
        <v>23</v>
      </c>
      <c r="FX26" s="135" t="str">
        <f>IF($AU$7&lt;&gt;0,IF($O$5="Illusionniste",Sorts!AC141,Sorts!W97),"")</f>
        <v/>
      </c>
      <c r="FY26" s="136"/>
      <c r="FZ26" s="136"/>
      <c r="GA26" s="136"/>
      <c r="GB26" s="136"/>
      <c r="GC26" s="136"/>
      <c r="GD26" s="136"/>
      <c r="GE26" s="136"/>
      <c r="GF26" s="136"/>
      <c r="GG26" s="136"/>
      <c r="GH26" s="136"/>
      <c r="GI26" s="136"/>
      <c r="GJ26" s="136"/>
      <c r="GK26" s="136">
        <v>0</v>
      </c>
      <c r="GL26" s="137"/>
      <c r="GM26" s="138" t="str">
        <f>IF($AU$7&lt;&gt;0,IF($O$5="Illusionniste",Sorts!AD141,Sorts!X97),"")</f>
        <v/>
      </c>
      <c r="GN26" s="134"/>
      <c r="GO26" s="142" t="str">
        <f>IF($AU$7&lt;&gt;0,IF($O$5="Illusionniste",Sorts!AE141,Sorts!Y97),"")</f>
        <v/>
      </c>
      <c r="GP26" s="142"/>
      <c r="GQ26" s="142"/>
      <c r="GR26" s="89" t="str">
        <f>IF($AU$7&lt;&gt;0,IF($O$5="Illusionniste",Sorts!AF141,Sorts!Z97),"")</f>
        <v/>
      </c>
      <c r="GS26" s="89" t="str">
        <f>IF($AU$7&lt;&gt;0,IF($O$5="Illusionniste",Sorts!AG141,Sorts!AA97),"")</f>
        <v/>
      </c>
      <c r="GT26" s="94" t="str">
        <f>IF($AU$7&lt;&gt;0,IF($O$5="Illusionniste",Sorts!AH141,Sorts!AB97),"")</f>
        <v/>
      </c>
      <c r="GU26" s="61"/>
      <c r="GW26" s="87">
        <v>23</v>
      </c>
      <c r="GX26" s="139"/>
      <c r="GY26" s="139"/>
      <c r="GZ26" s="139"/>
      <c r="HA26" s="139"/>
      <c r="HB26" s="139"/>
      <c r="HC26" s="139"/>
      <c r="HD26" s="139"/>
      <c r="HE26" s="139"/>
      <c r="HF26" s="139"/>
      <c r="HG26" s="139"/>
      <c r="HH26" s="139"/>
      <c r="HI26" s="139"/>
      <c r="HJ26" s="140"/>
      <c r="HK26" s="141"/>
      <c r="HL26" s="134"/>
      <c r="HM26" s="142"/>
      <c r="HN26" s="142"/>
      <c r="HO26" s="142"/>
      <c r="HP26" s="142"/>
      <c r="HQ26" s="142"/>
      <c r="HR26" s="142"/>
      <c r="HS26" s="89"/>
      <c r="HT26" s="89"/>
      <c r="HU26" s="94"/>
      <c r="HV26" s="89"/>
      <c r="HW26" s="133" t="s">
        <v>1391</v>
      </c>
      <c r="HX26" s="134"/>
      <c r="HY26" s="89">
        <v>23</v>
      </c>
      <c r="HZ26" s="135" t="str">
        <f>IF($AU$7&lt;&gt;0,IF($O$5="Illusionniste",Sorts!AO141,Sorts!AI97),"")</f>
        <v/>
      </c>
      <c r="IA26" s="136"/>
      <c r="IB26" s="136"/>
      <c r="IC26" s="136"/>
      <c r="ID26" s="136"/>
      <c r="IE26" s="136"/>
      <c r="IF26" s="136"/>
      <c r="IG26" s="136"/>
      <c r="IH26" s="136"/>
      <c r="II26" s="136"/>
      <c r="IJ26" s="136"/>
      <c r="IK26" s="136"/>
      <c r="IL26" s="136"/>
      <c r="IM26" s="136">
        <v>0</v>
      </c>
      <c r="IN26" s="137"/>
      <c r="IO26" s="138" t="str">
        <f>IF($AU$7&lt;&gt;0,IF($O$5="Illusionniste",Sorts!AP141,Sorts!AJ97),"")</f>
        <v/>
      </c>
      <c r="IP26" s="134"/>
      <c r="IQ26" s="142" t="str">
        <f>IF($AU$7&lt;&gt;0,IF($O$5="Illusionniste",Sorts!AQ141,Sorts!AK97),"")</f>
        <v/>
      </c>
      <c r="IR26" s="142"/>
      <c r="IS26" s="142"/>
      <c r="IT26" s="89" t="str">
        <f>IF($AU$7&lt;&gt;0,IF($O$5="Illusionniste",Sorts!AR141,Sorts!AL97),"")</f>
        <v/>
      </c>
      <c r="IU26" s="89" t="str">
        <f>IF($AU$7&lt;&gt;0,IF($O$5="Illusionniste",Sorts!AS141,Sorts!AM97),"")</f>
        <v/>
      </c>
      <c r="IV26" s="94" t="str">
        <f>IF($AU$7&lt;&gt;0,IF($O$5="Illusionniste",Sorts!AT141,Sorts!AN97),"")</f>
        <v/>
      </c>
      <c r="IW26" s="61"/>
      <c r="IY26" s="16"/>
      <c r="KX26" s="29"/>
    </row>
    <row r="27" spans="2:310" ht="15" customHeight="1" thickBot="1" x14ac:dyDescent="0.35">
      <c r="B27" s="237"/>
      <c r="C27" s="238"/>
      <c r="D27" s="239"/>
      <c r="E27" s="239"/>
      <c r="F27" s="239"/>
      <c r="G27" s="239"/>
      <c r="H27" s="239"/>
      <c r="I27" s="239"/>
      <c r="J27" s="239"/>
      <c r="K27" s="239"/>
      <c r="L27" s="240"/>
      <c r="M27" s="240"/>
      <c r="N27" s="240"/>
      <c r="O27" s="240"/>
      <c r="P27" s="29"/>
      <c r="R27" s="29"/>
      <c r="S27" s="277"/>
      <c r="T27" s="192"/>
      <c r="U27" s="192"/>
      <c r="V27" s="278"/>
      <c r="W27" s="260"/>
      <c r="X27" s="261"/>
      <c r="Y27" s="272"/>
      <c r="Z27" s="273"/>
      <c r="AA27" s="273"/>
      <c r="AB27" s="274"/>
      <c r="AC27" s="260"/>
      <c r="AD27" s="261"/>
      <c r="AF27" s="8" t="s">
        <v>547</v>
      </c>
      <c r="AG27" s="32"/>
      <c r="AH27" s="32"/>
      <c r="AI27" s="32"/>
      <c r="AJ27" s="32"/>
      <c r="AK27" s="37"/>
      <c r="AL27" s="37"/>
      <c r="AM27" s="32"/>
      <c r="AN27" s="162">
        <f>SUM($N$30:$O$37)</f>
        <v>0</v>
      </c>
      <c r="AO27" s="252"/>
      <c r="AQ27" s="87">
        <v>18</v>
      </c>
      <c r="AR27" s="139">
        <f>IF($AU$5&lt;&gt;0,IF($O$5="CLERC",Sorts!E21,Sorts!E45),"")</f>
        <v>0</v>
      </c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139"/>
      <c r="BD27" s="140"/>
      <c r="BE27" s="141">
        <v>0</v>
      </c>
      <c r="BF27" s="139"/>
      <c r="BG27" s="142">
        <f>IF($AU$5&lt;&gt;0,IF($O$5="CLERC",Sorts!F21,Sorts!F45),"")</f>
        <v>0</v>
      </c>
      <c r="BH27" s="142"/>
      <c r="BI27" s="142"/>
      <c r="BJ27" s="142">
        <f>IF($AU$5&lt;&gt;0,IF($O$5="CLERC",Sorts!G21,Sorts!G45),"")</f>
        <v>0</v>
      </c>
      <c r="BK27" s="142"/>
      <c r="BL27" s="142"/>
      <c r="BM27" s="89">
        <f>IF($AU$5&lt;&gt;0,IF($O$5="CLERC",Sorts!H21,Sorts!H45),"")</f>
        <v>0</v>
      </c>
      <c r="BN27" s="89">
        <f>IF($AU$5&lt;&gt;0,IF($O$5="CLERC",Sorts!I21,Sorts!I45),"")</f>
        <v>0</v>
      </c>
      <c r="BO27" s="94">
        <f>IF($AU$5&lt;&gt;0,IF($O$5="CLERC",Sorts!J21,Sorts!J45),"")</f>
        <v>0</v>
      </c>
      <c r="BP27" s="89"/>
      <c r="BQ27" s="133" t="s">
        <v>1391</v>
      </c>
      <c r="BR27" s="134"/>
      <c r="BS27" s="89">
        <v>18</v>
      </c>
      <c r="BT27" s="135" t="str">
        <f>IF($AU$7&lt;&gt;0,IF($O$5="ILLUSIONNISTE",Sorts!K136,Sorts!E92),"")</f>
        <v/>
      </c>
      <c r="BU27" s="136"/>
      <c r="BV27" s="136"/>
      <c r="BW27" s="136"/>
      <c r="BX27" s="136"/>
      <c r="BY27" s="136"/>
      <c r="BZ27" s="136"/>
      <c r="CA27" s="136"/>
      <c r="CB27" s="136"/>
      <c r="CC27" s="136"/>
      <c r="CD27" s="136"/>
      <c r="CE27" s="136"/>
      <c r="CF27" s="136"/>
      <c r="CG27" s="136">
        <v>0</v>
      </c>
      <c r="CH27" s="137"/>
      <c r="CI27" s="138" t="str">
        <f>IF($AU$7&lt;&gt;0,IF($O$5="ILLUSIONNISTE",Sorts!L136,Sorts!F92),"")</f>
        <v/>
      </c>
      <c r="CJ27" s="134"/>
      <c r="CK27" s="142" t="str">
        <f>IF($AU$7&lt;&gt;0,IF($O$5="ILLUSIONNISTE",Sorts!M136,Sorts!G92),"")</f>
        <v/>
      </c>
      <c r="CL27" s="142"/>
      <c r="CM27" s="142"/>
      <c r="CN27" s="89" t="str">
        <f>IF($AU$7&lt;&gt;0,IF($O$5="ILLUSIONNISTE",Sorts!N136,Sorts!H92),"")</f>
        <v/>
      </c>
      <c r="CO27" s="89" t="str">
        <f>IF($AU$7&lt;&gt;0,IF($O$5="ILLUSIONNISTE",Sorts!O136,Sorts!I92),"")</f>
        <v/>
      </c>
      <c r="CP27" s="94" t="str">
        <f>IF($AU$7&lt;&gt;0,IF($O$5="ILLUSIONNISTE",Sorts!P136,Sorts!J92),"")</f>
        <v/>
      </c>
      <c r="CQ27" s="61"/>
      <c r="CS27" s="87">
        <v>24</v>
      </c>
      <c r="CT27" s="139"/>
      <c r="CU27" s="139"/>
      <c r="CV27" s="139"/>
      <c r="CW27" s="139"/>
      <c r="CX27" s="139"/>
      <c r="CY27" s="139"/>
      <c r="CZ27" s="139"/>
      <c r="DA27" s="139"/>
      <c r="DB27" s="139"/>
      <c r="DC27" s="139"/>
      <c r="DD27" s="139"/>
      <c r="DE27" s="139"/>
      <c r="DF27" s="140"/>
      <c r="DG27" s="141"/>
      <c r="DH27" s="134"/>
      <c r="DI27" s="142"/>
      <c r="DJ27" s="142"/>
      <c r="DK27" s="142"/>
      <c r="DL27" s="142"/>
      <c r="DM27" s="142"/>
      <c r="DN27" s="142"/>
      <c r="DO27" s="89"/>
      <c r="DP27" s="89"/>
      <c r="DQ27" s="94"/>
      <c r="DR27" s="89"/>
      <c r="DS27" s="133" t="s">
        <v>1391</v>
      </c>
      <c r="DT27" s="134"/>
      <c r="DU27" s="89">
        <v>24</v>
      </c>
      <c r="DV27" s="135" t="str">
        <f>IF($AU$7&lt;&gt;0,IF($O$5="Illusionniste",Sorts!Q142,Sorts!K98),"")</f>
        <v/>
      </c>
      <c r="DW27" s="136"/>
      <c r="DX27" s="136"/>
      <c r="DY27" s="136"/>
      <c r="DZ27" s="136"/>
      <c r="EA27" s="136"/>
      <c r="EB27" s="136"/>
      <c r="EC27" s="136"/>
      <c r="ED27" s="136"/>
      <c r="EE27" s="136"/>
      <c r="EF27" s="136"/>
      <c r="EG27" s="136"/>
      <c r="EH27" s="136"/>
      <c r="EI27" s="136">
        <v>0</v>
      </c>
      <c r="EJ27" s="137"/>
      <c r="EK27" s="138" t="str">
        <f>IF($AU$7&lt;&gt;0,IF($O$5="Illusionniste",Sorts!R142,Sorts!L98),"")</f>
        <v/>
      </c>
      <c r="EL27" s="134"/>
      <c r="EM27" s="142" t="str">
        <f>IF($AU$7&lt;&gt;0,IF($O$5="Illusionniste",Sorts!S142,Sorts!M98),"")</f>
        <v/>
      </c>
      <c r="EN27" s="142"/>
      <c r="EO27" s="142"/>
      <c r="EP27" s="89" t="str">
        <f>IF($AU$7&lt;&gt;0,IF($O$5="Illusionniste",Sorts!T142,Sorts!N98),"")</f>
        <v/>
      </c>
      <c r="EQ27" s="89" t="str">
        <f>IF($AU$7&lt;&gt;0,IF($O$5="Illusionniste",Sorts!U142,Sorts!O98),"")</f>
        <v/>
      </c>
      <c r="ER27" s="94" t="str">
        <f>IF($AU$7&lt;&gt;0,IF($O$5="Illusionniste",Sorts!V142,Sorts!P98),"")</f>
        <v/>
      </c>
      <c r="ES27" s="61"/>
      <c r="EU27" s="87">
        <v>24</v>
      </c>
      <c r="EV27" s="139"/>
      <c r="EW27" s="139"/>
      <c r="EX27" s="139"/>
      <c r="EY27" s="139"/>
      <c r="EZ27" s="139"/>
      <c r="FA27" s="139"/>
      <c r="FB27" s="139"/>
      <c r="FC27" s="139"/>
      <c r="FD27" s="139"/>
      <c r="FE27" s="139"/>
      <c r="FF27" s="139"/>
      <c r="FG27" s="139"/>
      <c r="FH27" s="140"/>
      <c r="FI27" s="141"/>
      <c r="FJ27" s="134"/>
      <c r="FK27" s="142"/>
      <c r="FL27" s="142"/>
      <c r="FM27" s="142"/>
      <c r="FN27" s="142"/>
      <c r="FO27" s="142"/>
      <c r="FP27" s="142"/>
      <c r="FQ27" s="89"/>
      <c r="FR27" s="89"/>
      <c r="FS27" s="94"/>
      <c r="FT27" s="89"/>
      <c r="FU27" s="133" t="s">
        <v>1391</v>
      </c>
      <c r="FV27" s="134"/>
      <c r="FW27" s="89">
        <v>24</v>
      </c>
      <c r="FX27" s="135" t="str">
        <f>IF($AU$7&lt;&gt;0,IF($O$5="Illusionniste",Sorts!AC142,Sorts!W98),"")</f>
        <v/>
      </c>
      <c r="FY27" s="136"/>
      <c r="FZ27" s="136"/>
      <c r="GA27" s="136"/>
      <c r="GB27" s="136"/>
      <c r="GC27" s="136"/>
      <c r="GD27" s="136"/>
      <c r="GE27" s="136"/>
      <c r="GF27" s="136"/>
      <c r="GG27" s="136"/>
      <c r="GH27" s="136"/>
      <c r="GI27" s="136"/>
      <c r="GJ27" s="136"/>
      <c r="GK27" s="136">
        <v>0</v>
      </c>
      <c r="GL27" s="137"/>
      <c r="GM27" s="138" t="str">
        <f>IF($AU$7&lt;&gt;0,IF($O$5="Illusionniste",Sorts!AD142,Sorts!X98),"")</f>
        <v/>
      </c>
      <c r="GN27" s="134"/>
      <c r="GO27" s="142" t="str">
        <f>IF($AU$7&lt;&gt;0,IF($O$5="Illusionniste",Sorts!AE142,Sorts!Y98),"")</f>
        <v/>
      </c>
      <c r="GP27" s="142"/>
      <c r="GQ27" s="142"/>
      <c r="GR27" s="89" t="str">
        <f>IF($AU$7&lt;&gt;0,IF($O$5="Illusionniste",Sorts!AF142,Sorts!Z98),"")</f>
        <v/>
      </c>
      <c r="GS27" s="89" t="str">
        <f>IF($AU$7&lt;&gt;0,IF($O$5="Illusionniste",Sorts!AG142,Sorts!AA98),"")</f>
        <v/>
      </c>
      <c r="GT27" s="94" t="str">
        <f>IF($AU$7&lt;&gt;0,IF($O$5="Illusionniste",Sorts!AH142,Sorts!AB98),"")</f>
        <v/>
      </c>
      <c r="GU27" s="61"/>
      <c r="GW27" s="87">
        <v>24</v>
      </c>
      <c r="GX27" s="139"/>
      <c r="GY27" s="139"/>
      <c r="GZ27" s="139"/>
      <c r="HA27" s="139"/>
      <c r="HB27" s="139"/>
      <c r="HC27" s="139"/>
      <c r="HD27" s="139"/>
      <c r="HE27" s="139"/>
      <c r="HF27" s="139"/>
      <c r="HG27" s="139"/>
      <c r="HH27" s="139"/>
      <c r="HI27" s="139"/>
      <c r="HJ27" s="140"/>
      <c r="HK27" s="141"/>
      <c r="HL27" s="134"/>
      <c r="HM27" s="142"/>
      <c r="HN27" s="142"/>
      <c r="HO27" s="142"/>
      <c r="HP27" s="142"/>
      <c r="HQ27" s="142"/>
      <c r="HR27" s="142"/>
      <c r="HS27" s="89"/>
      <c r="HT27" s="89"/>
      <c r="HU27" s="94"/>
      <c r="HV27" s="89"/>
      <c r="HW27" s="133" t="s">
        <v>1391</v>
      </c>
      <c r="HX27" s="134"/>
      <c r="HY27" s="89">
        <v>24</v>
      </c>
      <c r="HZ27" s="135" t="str">
        <f>IF($AU$7&lt;&gt;0,IF($O$5="Illusionniste",Sorts!AO142,Sorts!AI98),"")</f>
        <v/>
      </c>
      <c r="IA27" s="136"/>
      <c r="IB27" s="136"/>
      <c r="IC27" s="136"/>
      <c r="ID27" s="136"/>
      <c r="IE27" s="136"/>
      <c r="IF27" s="136"/>
      <c r="IG27" s="136"/>
      <c r="IH27" s="136"/>
      <c r="II27" s="136"/>
      <c r="IJ27" s="136"/>
      <c r="IK27" s="136"/>
      <c r="IL27" s="136"/>
      <c r="IM27" s="136">
        <v>0</v>
      </c>
      <c r="IN27" s="137"/>
      <c r="IO27" s="138" t="str">
        <f>IF($AU$7&lt;&gt;0,IF($O$5="Illusionniste",Sorts!AP142,Sorts!AJ98),"")</f>
        <v/>
      </c>
      <c r="IP27" s="134"/>
      <c r="IQ27" s="142" t="str">
        <f>IF($AU$7&lt;&gt;0,IF($O$5="Illusionniste",Sorts!AQ142,Sorts!AK98),"")</f>
        <v/>
      </c>
      <c r="IR27" s="142"/>
      <c r="IS27" s="142"/>
      <c r="IT27" s="89" t="str">
        <f>IF($AU$7&lt;&gt;0,IF($O$5="Illusionniste",Sorts!AR142,Sorts!AL98),"")</f>
        <v/>
      </c>
      <c r="IU27" s="89" t="str">
        <f>IF($AU$7&lt;&gt;0,IF($O$5="Illusionniste",Sorts!AS142,Sorts!AM98),"")</f>
        <v/>
      </c>
      <c r="IV27" s="94" t="str">
        <f>IF($AU$7&lt;&gt;0,IF($O$5="Illusionniste",Sorts!AT142,Sorts!AN98),"")</f>
        <v/>
      </c>
      <c r="IW27" s="61"/>
      <c r="IY27" s="16"/>
      <c r="KX27" s="29"/>
    </row>
    <row r="28" spans="2:310" ht="15" customHeight="1" thickBot="1" x14ac:dyDescent="0.35">
      <c r="B28" s="237" t="s">
        <v>48</v>
      </c>
      <c r="C28" s="238"/>
      <c r="D28" s="239" t="s">
        <v>319</v>
      </c>
      <c r="E28" s="239"/>
      <c r="F28" s="239"/>
      <c r="G28" s="239"/>
      <c r="H28" s="239"/>
      <c r="I28" s="239"/>
      <c r="J28" s="239"/>
      <c r="K28" s="239"/>
      <c r="L28" s="240">
        <f>VLOOKUP($D$28,Basique!$O$3:$P$10,2,FALSE)</f>
        <v>10</v>
      </c>
      <c r="M28" s="240"/>
      <c r="N28" s="240">
        <v>0</v>
      </c>
      <c r="O28" s="240"/>
      <c r="P28" s="29"/>
      <c r="R28" s="29"/>
      <c r="S28" s="275" t="s">
        <v>55</v>
      </c>
      <c r="T28" s="276"/>
      <c r="U28" s="276"/>
      <c r="V28" s="221"/>
      <c r="W28" s="258">
        <f>INDEX(Niveaux!$A$78:$L$114,'Joueur 1'!$AM$5+1,MATCH('Joueur 1'!$O$5,Niveaux!$B$78:$L$78,0)+1)+VLOOKUP($B$17,Caractéristiques!$B$187:$J$211,6,FALSE)+VLOOKUP($O$6,Caractéristiques!$B$267:$J$274,3,FALSE)+INDEX(Caractéristiques!$L$268:$S$277,MATCH('Joueur 1'!$D$26,Caractéristiques!L268:L277,0),3)</f>
        <v>-1</v>
      </c>
      <c r="X28" s="259"/>
      <c r="Y28" s="262" t="s">
        <v>56</v>
      </c>
      <c r="Z28" s="263"/>
      <c r="AA28" s="263"/>
      <c r="AB28" s="264"/>
      <c r="AC28" s="258">
        <f>INDEX(Niveaux!$A$226:$L$262,'Joueur 1'!$AM$5+1,MATCH('Joueur 1'!$O$5,Niveaux!$B$226:$L$226,0)+1)+INDEX(Caractéristiques!$L$268:$S$277,MATCH('Joueur 1'!$D$26,Caractéristiques!L268:L277,0),7)</f>
        <v>-1</v>
      </c>
      <c r="AD28" s="259"/>
      <c r="AF28" s="33" t="s">
        <v>62</v>
      </c>
      <c r="AG28" s="34"/>
      <c r="AH28" s="34"/>
      <c r="AI28" s="34"/>
      <c r="AJ28" s="35"/>
      <c r="AK28" s="152">
        <f>INDEX(Niveaux!$A$412:$L$448,$AM$5+1,MATCH($O$5,Niveaux!$B$412:$L$412,0)+1)+$AC$19+$AN$27</f>
        <v>8</v>
      </c>
      <c r="AL28" s="153"/>
      <c r="AM28" s="32"/>
      <c r="AO28" s="29"/>
      <c r="AQ28" s="87">
        <v>19</v>
      </c>
      <c r="AR28" s="139">
        <f>IF($AU$5&lt;&gt;0,IF($O$5="CLERC",Sorts!E22,Sorts!E46),"")</f>
        <v>0</v>
      </c>
      <c r="AS28" s="139"/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40"/>
      <c r="BE28" s="141">
        <v>0</v>
      </c>
      <c r="BF28" s="139"/>
      <c r="BG28" s="142">
        <f>IF($AU$5&lt;&gt;0,IF($O$5="CLERC",Sorts!F22,Sorts!F46),"")</f>
        <v>0</v>
      </c>
      <c r="BH28" s="142"/>
      <c r="BI28" s="142"/>
      <c r="BJ28" s="142">
        <f>IF($AU$5&lt;&gt;0,IF($O$5="CLERC",Sorts!G22,Sorts!G46),"")</f>
        <v>0</v>
      </c>
      <c r="BK28" s="142"/>
      <c r="BL28" s="142"/>
      <c r="BM28" s="89">
        <f>IF($AU$5&lt;&gt;0,IF($O$5="CLERC",Sorts!H22,Sorts!H46),"")</f>
        <v>0</v>
      </c>
      <c r="BN28" s="89">
        <f>IF($AU$5&lt;&gt;0,IF($O$5="CLERC",Sorts!I22,Sorts!I46),"")</f>
        <v>0</v>
      </c>
      <c r="BO28" s="94">
        <f>IF($AU$5&lt;&gt;0,IF($O$5="CLERC",Sorts!J22,Sorts!J46),"")</f>
        <v>0</v>
      </c>
      <c r="BP28" s="89"/>
      <c r="BQ28" s="133" t="s">
        <v>1391</v>
      </c>
      <c r="BR28" s="134"/>
      <c r="BS28" s="89">
        <v>19</v>
      </c>
      <c r="BT28" s="135" t="str">
        <f>IF($AU$7&lt;&gt;0,IF($O$5="ILLUSIONNISTE",Sorts!K137,Sorts!E93),"")</f>
        <v/>
      </c>
      <c r="BU28" s="136"/>
      <c r="BV28" s="136"/>
      <c r="BW28" s="136"/>
      <c r="BX28" s="136"/>
      <c r="BY28" s="136"/>
      <c r="BZ28" s="136"/>
      <c r="CA28" s="136"/>
      <c r="CB28" s="136"/>
      <c r="CC28" s="136"/>
      <c r="CD28" s="136"/>
      <c r="CE28" s="136"/>
      <c r="CF28" s="136"/>
      <c r="CG28" s="136">
        <v>0</v>
      </c>
      <c r="CH28" s="137"/>
      <c r="CI28" s="138" t="str">
        <f>IF($AU$7&lt;&gt;0,IF($O$5="ILLUSIONNISTE",Sorts!L137,Sorts!F93),"")</f>
        <v/>
      </c>
      <c r="CJ28" s="134"/>
      <c r="CK28" s="142" t="str">
        <f>IF($AU$7&lt;&gt;0,IF($O$5="ILLUSIONNISTE",Sorts!M137,Sorts!G93),"")</f>
        <v/>
      </c>
      <c r="CL28" s="142"/>
      <c r="CM28" s="142"/>
      <c r="CN28" s="89" t="str">
        <f>IF($AU$7&lt;&gt;0,IF($O$5="ILLUSIONNISTE",Sorts!N137,Sorts!H93),"")</f>
        <v/>
      </c>
      <c r="CO28" s="89" t="str">
        <f>IF($AU$7&lt;&gt;0,IF($O$5="ILLUSIONNISTE",Sorts!O137,Sorts!I93),"")</f>
        <v/>
      </c>
      <c r="CP28" s="94" t="str">
        <f>IF($AU$7&lt;&gt;0,IF($O$5="ILLUSIONNISTE",Sorts!P137,Sorts!J93),"")</f>
        <v/>
      </c>
      <c r="CQ28" s="61"/>
      <c r="CS28" s="87">
        <v>25</v>
      </c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40"/>
      <c r="DG28" s="141"/>
      <c r="DH28" s="134"/>
      <c r="DI28" s="142"/>
      <c r="DJ28" s="142"/>
      <c r="DK28" s="142"/>
      <c r="DL28" s="142"/>
      <c r="DM28" s="142"/>
      <c r="DN28" s="142"/>
      <c r="DO28" s="89"/>
      <c r="DP28" s="89"/>
      <c r="DQ28" s="94"/>
      <c r="DR28" s="89"/>
      <c r="DS28" s="133" t="s">
        <v>1391</v>
      </c>
      <c r="DT28" s="134"/>
      <c r="DU28" s="89">
        <v>25</v>
      </c>
      <c r="DV28" s="135" t="str">
        <f>IF($AU$7&lt;&gt;0,IF($O$5="Illusionniste",Sorts!Q143,Sorts!K99),"")</f>
        <v/>
      </c>
      <c r="DW28" s="136"/>
      <c r="DX28" s="136"/>
      <c r="DY28" s="136"/>
      <c r="DZ28" s="136"/>
      <c r="EA28" s="136"/>
      <c r="EB28" s="136"/>
      <c r="EC28" s="136"/>
      <c r="ED28" s="136"/>
      <c r="EE28" s="136"/>
      <c r="EF28" s="136"/>
      <c r="EG28" s="136"/>
      <c r="EH28" s="136"/>
      <c r="EI28" s="136">
        <v>0</v>
      </c>
      <c r="EJ28" s="137"/>
      <c r="EK28" s="138" t="str">
        <f>IF($AU$7&lt;&gt;0,IF($O$5="Illusionniste",Sorts!R143,Sorts!L99),"")</f>
        <v/>
      </c>
      <c r="EL28" s="134"/>
      <c r="EM28" s="142" t="str">
        <f>IF($AU$7&lt;&gt;0,IF($O$5="Illusionniste",Sorts!S143,Sorts!M99),"")</f>
        <v/>
      </c>
      <c r="EN28" s="142"/>
      <c r="EO28" s="142"/>
      <c r="EP28" s="89" t="str">
        <f>IF($AU$7&lt;&gt;0,IF($O$5="Illusionniste",Sorts!T143,Sorts!N99),"")</f>
        <v/>
      </c>
      <c r="EQ28" s="89" t="str">
        <f>IF($AU$7&lt;&gt;0,IF($O$5="Illusionniste",Sorts!U143,Sorts!O99),"")</f>
        <v/>
      </c>
      <c r="ER28" s="94" t="str">
        <f>IF($AU$7&lt;&gt;0,IF($O$5="Illusionniste",Sorts!V143,Sorts!P99),"")</f>
        <v/>
      </c>
      <c r="ES28" s="61"/>
      <c r="EU28" s="87">
        <v>25</v>
      </c>
      <c r="EV28" s="139"/>
      <c r="EW28" s="139"/>
      <c r="EX28" s="139"/>
      <c r="EY28" s="139"/>
      <c r="EZ28" s="139"/>
      <c r="FA28" s="139"/>
      <c r="FB28" s="139"/>
      <c r="FC28" s="139"/>
      <c r="FD28" s="139"/>
      <c r="FE28" s="139"/>
      <c r="FF28" s="139"/>
      <c r="FG28" s="139"/>
      <c r="FH28" s="140"/>
      <c r="FI28" s="141"/>
      <c r="FJ28" s="134"/>
      <c r="FK28" s="142"/>
      <c r="FL28" s="142"/>
      <c r="FM28" s="142"/>
      <c r="FN28" s="142"/>
      <c r="FO28" s="142"/>
      <c r="FP28" s="142"/>
      <c r="FQ28" s="89"/>
      <c r="FR28" s="89"/>
      <c r="FS28" s="94"/>
      <c r="FT28" s="89"/>
      <c r="FU28" s="133" t="s">
        <v>1391</v>
      </c>
      <c r="FV28" s="134"/>
      <c r="FW28" s="89">
        <v>25</v>
      </c>
      <c r="FX28" s="135" t="str">
        <f>IF($AU$7&lt;&gt;0,IF($O$5="Illusionniste",Sorts!AC143,Sorts!W99),"")</f>
        <v/>
      </c>
      <c r="FY28" s="136"/>
      <c r="FZ28" s="136"/>
      <c r="GA28" s="136"/>
      <c r="GB28" s="136"/>
      <c r="GC28" s="136"/>
      <c r="GD28" s="136"/>
      <c r="GE28" s="136"/>
      <c r="GF28" s="136"/>
      <c r="GG28" s="136"/>
      <c r="GH28" s="136"/>
      <c r="GI28" s="136"/>
      <c r="GJ28" s="136"/>
      <c r="GK28" s="136">
        <v>0</v>
      </c>
      <c r="GL28" s="137"/>
      <c r="GM28" s="138" t="str">
        <f>IF($AU$7&lt;&gt;0,IF($O$5="Illusionniste",Sorts!AD143,Sorts!X99),"")</f>
        <v/>
      </c>
      <c r="GN28" s="134"/>
      <c r="GO28" s="142" t="str">
        <f>IF($AU$7&lt;&gt;0,IF($O$5="Illusionniste",Sorts!AE143,Sorts!Y99),"")</f>
        <v/>
      </c>
      <c r="GP28" s="142"/>
      <c r="GQ28" s="142"/>
      <c r="GR28" s="89" t="str">
        <f>IF($AU$7&lt;&gt;0,IF($O$5="Illusionniste",Sorts!AF143,Sorts!Z99),"")</f>
        <v/>
      </c>
      <c r="GS28" s="89" t="str">
        <f>IF($AU$7&lt;&gt;0,IF($O$5="Illusionniste",Sorts!AG143,Sorts!AA99),"")</f>
        <v/>
      </c>
      <c r="GT28" s="94" t="str">
        <f>IF($AU$7&lt;&gt;0,IF($O$5="Illusionniste",Sorts!AH143,Sorts!AB99),"")</f>
        <v/>
      </c>
      <c r="GU28" s="61"/>
      <c r="GW28" s="87">
        <v>25</v>
      </c>
      <c r="GX28" s="139"/>
      <c r="GY28" s="139"/>
      <c r="GZ28" s="139"/>
      <c r="HA28" s="139"/>
      <c r="HB28" s="139"/>
      <c r="HC28" s="139"/>
      <c r="HD28" s="139"/>
      <c r="HE28" s="139"/>
      <c r="HF28" s="139"/>
      <c r="HG28" s="139"/>
      <c r="HH28" s="139"/>
      <c r="HI28" s="139"/>
      <c r="HJ28" s="140"/>
      <c r="HK28" s="141"/>
      <c r="HL28" s="134"/>
      <c r="HM28" s="142"/>
      <c r="HN28" s="142"/>
      <c r="HO28" s="142"/>
      <c r="HP28" s="142"/>
      <c r="HQ28" s="142"/>
      <c r="HR28" s="142"/>
      <c r="HS28" s="89"/>
      <c r="HT28" s="89"/>
      <c r="HU28" s="94"/>
      <c r="HV28" s="89"/>
      <c r="HW28" s="133" t="s">
        <v>1391</v>
      </c>
      <c r="HX28" s="134"/>
      <c r="HY28" s="89">
        <v>25</v>
      </c>
      <c r="HZ28" s="135" t="str">
        <f>IF($AU$7&lt;&gt;0,IF($O$5="Illusionniste",Sorts!AO143,Sorts!AI99),"")</f>
        <v/>
      </c>
      <c r="IA28" s="136"/>
      <c r="IB28" s="136"/>
      <c r="IC28" s="136"/>
      <c r="ID28" s="136"/>
      <c r="IE28" s="136"/>
      <c r="IF28" s="136"/>
      <c r="IG28" s="136"/>
      <c r="IH28" s="136"/>
      <c r="II28" s="136"/>
      <c r="IJ28" s="136"/>
      <c r="IK28" s="136"/>
      <c r="IL28" s="136"/>
      <c r="IM28" s="136">
        <v>0</v>
      </c>
      <c r="IN28" s="137"/>
      <c r="IO28" s="138" t="str">
        <f>IF($AU$7&lt;&gt;0,IF($O$5="Illusionniste",Sorts!AP143,Sorts!AJ99),"")</f>
        <v/>
      </c>
      <c r="IP28" s="134"/>
      <c r="IQ28" s="142" t="str">
        <f>IF($AU$7&lt;&gt;0,IF($O$5="Illusionniste",Sorts!AQ143,Sorts!AK99),"")</f>
        <v/>
      </c>
      <c r="IR28" s="142"/>
      <c r="IS28" s="142"/>
      <c r="IT28" s="89" t="str">
        <f>IF($AU$7&lt;&gt;0,IF($O$5="Illusionniste",Sorts!AR143,Sorts!AL99),"")</f>
        <v/>
      </c>
      <c r="IU28" s="89" t="str">
        <f>IF($AU$7&lt;&gt;0,IF($O$5="Illusionniste",Sorts!AS143,Sorts!AM99),"")</f>
        <v/>
      </c>
      <c r="IV28" s="94" t="str">
        <f>IF($AU$7&lt;&gt;0,IF($O$5="Illusionniste",Sorts!AT143,Sorts!AN99),"")</f>
        <v/>
      </c>
      <c r="IW28" s="61"/>
      <c r="IY28" s="16"/>
      <c r="KX28" s="29"/>
    </row>
    <row r="29" spans="2:310" ht="15" customHeight="1" thickBot="1" x14ac:dyDescent="0.35">
      <c r="B29" s="237"/>
      <c r="C29" s="238"/>
      <c r="D29" s="239"/>
      <c r="E29" s="239"/>
      <c r="F29" s="239"/>
      <c r="G29" s="239"/>
      <c r="H29" s="239"/>
      <c r="I29" s="239"/>
      <c r="J29" s="239"/>
      <c r="K29" s="239"/>
      <c r="L29" s="240"/>
      <c r="M29" s="240"/>
      <c r="N29" s="240"/>
      <c r="O29" s="240"/>
      <c r="P29" s="29"/>
      <c r="R29" s="29"/>
      <c r="S29" s="277"/>
      <c r="T29" s="192"/>
      <c r="U29" s="192"/>
      <c r="V29" s="278"/>
      <c r="W29" s="260"/>
      <c r="X29" s="261"/>
      <c r="Y29" s="272"/>
      <c r="Z29" s="273"/>
      <c r="AA29" s="273"/>
      <c r="AB29" s="274"/>
      <c r="AC29" s="260"/>
      <c r="AD29" s="261"/>
      <c r="AF29" s="36" t="s">
        <v>63</v>
      </c>
      <c r="AG29" s="37"/>
      <c r="AH29" s="37"/>
      <c r="AI29" s="37"/>
      <c r="AJ29" s="38"/>
      <c r="AK29" s="154"/>
      <c r="AL29" s="155"/>
      <c r="AM29" s="32"/>
      <c r="AN29" s="162" t="s">
        <v>21</v>
      </c>
      <c r="AO29" s="252"/>
      <c r="AQ29" s="87">
        <v>20</v>
      </c>
      <c r="AR29" s="139">
        <f>IF($AU$5&lt;&gt;0,IF($O$5="CLERC",Sorts!E23,Sorts!E47),"")</f>
        <v>0</v>
      </c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39"/>
      <c r="BD29" s="140"/>
      <c r="BE29" s="141">
        <v>0</v>
      </c>
      <c r="BF29" s="139"/>
      <c r="BG29" s="142">
        <f>IF($AU$5&lt;&gt;0,IF($O$5="CLERC",Sorts!F23,Sorts!F47),"")</f>
        <v>0</v>
      </c>
      <c r="BH29" s="142"/>
      <c r="BI29" s="142"/>
      <c r="BJ29" s="142">
        <f>IF($AU$5&lt;&gt;0,IF($O$5="CLERC",Sorts!G23,Sorts!G47),"")</f>
        <v>0</v>
      </c>
      <c r="BK29" s="142"/>
      <c r="BL29" s="142"/>
      <c r="BM29" s="89">
        <f>IF($AU$5&lt;&gt;0,IF($O$5="CLERC",Sorts!H23,Sorts!H47),"")</f>
        <v>0</v>
      </c>
      <c r="BN29" s="89">
        <f>IF($AU$5&lt;&gt;0,IF($O$5="CLERC",Sorts!I23,Sorts!I47),"")</f>
        <v>0</v>
      </c>
      <c r="BO29" s="94">
        <f>IF($AU$5&lt;&gt;0,IF($O$5="CLERC",Sorts!J23,Sorts!J47),"")</f>
        <v>0</v>
      </c>
      <c r="BP29" s="89"/>
      <c r="BQ29" s="133" t="s">
        <v>1391</v>
      </c>
      <c r="BR29" s="134"/>
      <c r="BS29" s="89">
        <v>20</v>
      </c>
      <c r="BT29" s="135" t="str">
        <f>IF($AU$7&lt;&gt;0,IF($O$5="ILLUSIONNISTE",Sorts!K138,Sorts!E94),"")</f>
        <v/>
      </c>
      <c r="BU29" s="136"/>
      <c r="BV29" s="136"/>
      <c r="BW29" s="136"/>
      <c r="BX29" s="136"/>
      <c r="BY29" s="136"/>
      <c r="BZ29" s="136"/>
      <c r="CA29" s="136"/>
      <c r="CB29" s="136"/>
      <c r="CC29" s="136"/>
      <c r="CD29" s="136"/>
      <c r="CE29" s="136"/>
      <c r="CF29" s="136"/>
      <c r="CG29" s="136">
        <v>0</v>
      </c>
      <c r="CH29" s="137"/>
      <c r="CI29" s="138" t="str">
        <f>IF($AU$7&lt;&gt;0,IF($O$5="ILLUSIONNISTE",Sorts!L138,Sorts!F94),"")</f>
        <v/>
      </c>
      <c r="CJ29" s="134"/>
      <c r="CK29" s="142" t="str">
        <f>IF($AU$7&lt;&gt;0,IF($O$5="ILLUSIONNISTE",Sorts!M138,Sorts!G94),"")</f>
        <v/>
      </c>
      <c r="CL29" s="142"/>
      <c r="CM29" s="142"/>
      <c r="CN29" s="89" t="str">
        <f>IF($AU$7&lt;&gt;0,IF($O$5="ILLUSIONNISTE",Sorts!N138,Sorts!H94),"")</f>
        <v/>
      </c>
      <c r="CO29" s="89" t="str">
        <f>IF($AU$7&lt;&gt;0,IF($O$5="ILLUSIONNISTE",Sorts!O138,Sorts!I94),"")</f>
        <v/>
      </c>
      <c r="CP29" s="94" t="str">
        <f>IF($AU$7&lt;&gt;0,IF($O$5="ILLUSIONNISTE",Sorts!P138,Sorts!J94),"")</f>
        <v/>
      </c>
      <c r="CQ29" s="61"/>
      <c r="CS29" s="87">
        <v>26</v>
      </c>
      <c r="CT29" s="139"/>
      <c r="CU29" s="139"/>
      <c r="CV29" s="139"/>
      <c r="CW29" s="139"/>
      <c r="CX29" s="139"/>
      <c r="CY29" s="139"/>
      <c r="CZ29" s="139"/>
      <c r="DA29" s="139"/>
      <c r="DB29" s="139"/>
      <c r="DC29" s="139"/>
      <c r="DD29" s="139"/>
      <c r="DE29" s="139"/>
      <c r="DF29" s="140"/>
      <c r="DG29" s="141"/>
      <c r="DH29" s="134"/>
      <c r="DI29" s="142"/>
      <c r="DJ29" s="142"/>
      <c r="DK29" s="142"/>
      <c r="DL29" s="142"/>
      <c r="DM29" s="142"/>
      <c r="DN29" s="142"/>
      <c r="DO29" s="89"/>
      <c r="DP29" s="89"/>
      <c r="DQ29" s="94"/>
      <c r="DR29" s="89"/>
      <c r="DS29" s="133" t="s">
        <v>1391</v>
      </c>
      <c r="DT29" s="134"/>
      <c r="DU29" s="89">
        <v>26</v>
      </c>
      <c r="DV29" s="135" t="str">
        <f>IF($AU$7&lt;&gt;0,IF($O$5="Illusionniste",Sorts!Q144,Sorts!K100),"")</f>
        <v/>
      </c>
      <c r="DW29" s="136"/>
      <c r="DX29" s="136"/>
      <c r="DY29" s="136"/>
      <c r="DZ29" s="136"/>
      <c r="EA29" s="136"/>
      <c r="EB29" s="136"/>
      <c r="EC29" s="136"/>
      <c r="ED29" s="136"/>
      <c r="EE29" s="136"/>
      <c r="EF29" s="136"/>
      <c r="EG29" s="136"/>
      <c r="EH29" s="136"/>
      <c r="EI29" s="136">
        <v>0</v>
      </c>
      <c r="EJ29" s="137"/>
      <c r="EK29" s="138" t="str">
        <f>IF($AU$7&lt;&gt;0,IF($O$5="Illusionniste",Sorts!R144,Sorts!L100),"")</f>
        <v/>
      </c>
      <c r="EL29" s="134"/>
      <c r="EM29" s="142" t="str">
        <f>IF($AU$7&lt;&gt;0,IF($O$5="Illusionniste",Sorts!S144,Sorts!M100),"")</f>
        <v/>
      </c>
      <c r="EN29" s="142"/>
      <c r="EO29" s="142"/>
      <c r="EP29" s="89" t="str">
        <f>IF($AU$7&lt;&gt;0,IF($O$5="Illusionniste",Sorts!T144,Sorts!N100),"")</f>
        <v/>
      </c>
      <c r="EQ29" s="89" t="str">
        <f>IF($AU$7&lt;&gt;0,IF($O$5="Illusionniste",Sorts!U144,Sorts!O100),"")</f>
        <v/>
      </c>
      <c r="ER29" s="94" t="str">
        <f>IF($AU$7&lt;&gt;0,IF($O$5="Illusionniste",Sorts!V144,Sorts!P100),"")</f>
        <v/>
      </c>
      <c r="ES29" s="61"/>
      <c r="EU29" s="87">
        <v>26</v>
      </c>
      <c r="EV29" s="139"/>
      <c r="EW29" s="139"/>
      <c r="EX29" s="139"/>
      <c r="EY29" s="139"/>
      <c r="EZ29" s="139"/>
      <c r="FA29" s="139"/>
      <c r="FB29" s="139"/>
      <c r="FC29" s="139"/>
      <c r="FD29" s="139"/>
      <c r="FE29" s="139"/>
      <c r="FF29" s="139"/>
      <c r="FG29" s="139"/>
      <c r="FH29" s="140"/>
      <c r="FI29" s="141"/>
      <c r="FJ29" s="134"/>
      <c r="FK29" s="142"/>
      <c r="FL29" s="142"/>
      <c r="FM29" s="142"/>
      <c r="FN29" s="142"/>
      <c r="FO29" s="142"/>
      <c r="FP29" s="142"/>
      <c r="FQ29" s="89"/>
      <c r="FR29" s="89"/>
      <c r="FS29" s="94"/>
      <c r="FT29" s="89"/>
      <c r="FU29" s="133" t="s">
        <v>1391</v>
      </c>
      <c r="FV29" s="134"/>
      <c r="FW29" s="89">
        <v>26</v>
      </c>
      <c r="FX29" s="135" t="str">
        <f>IF($AU$7&lt;&gt;0,IF($O$5="Illusionniste",Sorts!AC144,Sorts!W100),"")</f>
        <v/>
      </c>
      <c r="FY29" s="136"/>
      <c r="FZ29" s="136"/>
      <c r="GA29" s="136"/>
      <c r="GB29" s="136"/>
      <c r="GC29" s="136"/>
      <c r="GD29" s="136"/>
      <c r="GE29" s="136"/>
      <c r="GF29" s="136"/>
      <c r="GG29" s="136"/>
      <c r="GH29" s="136"/>
      <c r="GI29" s="136"/>
      <c r="GJ29" s="136"/>
      <c r="GK29" s="136">
        <v>0</v>
      </c>
      <c r="GL29" s="137"/>
      <c r="GM29" s="138" t="str">
        <f>IF($AU$7&lt;&gt;0,IF($O$5="Illusionniste",Sorts!AD144,Sorts!X100),"")</f>
        <v/>
      </c>
      <c r="GN29" s="134"/>
      <c r="GO29" s="142" t="str">
        <f>IF($AU$7&lt;&gt;0,IF($O$5="Illusionniste",Sorts!AE144,Sorts!Y100),"")</f>
        <v/>
      </c>
      <c r="GP29" s="142"/>
      <c r="GQ29" s="142"/>
      <c r="GR29" s="89" t="str">
        <f>IF($AU$7&lt;&gt;0,IF($O$5="Illusionniste",Sorts!AF144,Sorts!Z100),"")</f>
        <v/>
      </c>
      <c r="GS29" s="89" t="str">
        <f>IF($AU$7&lt;&gt;0,IF($O$5="Illusionniste",Sorts!AG144,Sorts!AA100),"")</f>
        <v/>
      </c>
      <c r="GT29" s="94" t="str">
        <f>IF($AU$7&lt;&gt;0,IF($O$5="Illusionniste",Sorts!AH144,Sorts!AB100),"")</f>
        <v/>
      </c>
      <c r="GU29" s="61"/>
      <c r="GW29" s="87">
        <v>26</v>
      </c>
      <c r="GX29" s="139"/>
      <c r="GY29" s="139"/>
      <c r="GZ29" s="139"/>
      <c r="HA29" s="139"/>
      <c r="HB29" s="139"/>
      <c r="HC29" s="139"/>
      <c r="HD29" s="139"/>
      <c r="HE29" s="139"/>
      <c r="HF29" s="139"/>
      <c r="HG29" s="139"/>
      <c r="HH29" s="139"/>
      <c r="HI29" s="139"/>
      <c r="HJ29" s="140"/>
      <c r="HK29" s="141"/>
      <c r="HL29" s="134"/>
      <c r="HM29" s="142"/>
      <c r="HN29" s="142"/>
      <c r="HO29" s="142"/>
      <c r="HP29" s="142"/>
      <c r="HQ29" s="142"/>
      <c r="HR29" s="142"/>
      <c r="HS29" s="89"/>
      <c r="HT29" s="89"/>
      <c r="HU29" s="94"/>
      <c r="HV29" s="89"/>
      <c r="HW29" s="133" t="s">
        <v>1391</v>
      </c>
      <c r="HX29" s="134"/>
      <c r="HY29" s="89">
        <v>26</v>
      </c>
      <c r="HZ29" s="135" t="str">
        <f>IF($AU$7&lt;&gt;0,IF($O$5="Illusionniste",Sorts!AO144,Sorts!AI100),"")</f>
        <v/>
      </c>
      <c r="IA29" s="136"/>
      <c r="IB29" s="136"/>
      <c r="IC29" s="136"/>
      <c r="ID29" s="136"/>
      <c r="IE29" s="136"/>
      <c r="IF29" s="136"/>
      <c r="IG29" s="136"/>
      <c r="IH29" s="136"/>
      <c r="II29" s="136"/>
      <c r="IJ29" s="136"/>
      <c r="IK29" s="136"/>
      <c r="IL29" s="136"/>
      <c r="IM29" s="136">
        <v>0</v>
      </c>
      <c r="IN29" s="137"/>
      <c r="IO29" s="138" t="str">
        <f>IF($AU$7&lt;&gt;0,IF($O$5="Illusionniste",Sorts!AP144,Sorts!AJ100),"")</f>
        <v/>
      </c>
      <c r="IP29" s="134"/>
      <c r="IQ29" s="142" t="str">
        <f>IF($AU$7&lt;&gt;0,IF($O$5="Illusionniste",Sorts!AQ144,Sorts!AK100),"")</f>
        <v/>
      </c>
      <c r="IR29" s="142"/>
      <c r="IS29" s="142"/>
      <c r="IT29" s="89" t="str">
        <f>IF($AU$7&lt;&gt;0,IF($O$5="Illusionniste",Sorts!AR144,Sorts!AL100),"")</f>
        <v/>
      </c>
      <c r="IU29" s="89" t="str">
        <f>IF($AU$7&lt;&gt;0,IF($O$5="Illusionniste",Sorts!AS144,Sorts!AM100),"")</f>
        <v/>
      </c>
      <c r="IV29" s="94" t="str">
        <f>IF($AU$7&lt;&gt;0,IF($O$5="Illusionniste",Sorts!AT144,Sorts!AN100),"")</f>
        <v/>
      </c>
      <c r="IW29" s="61"/>
      <c r="IY29" s="16"/>
      <c r="KX29" s="29"/>
    </row>
    <row r="30" spans="2:310" ht="16.899999999999999" customHeight="1" thickBot="1" x14ac:dyDescent="0.35">
      <c r="B30" s="237" t="s">
        <v>46</v>
      </c>
      <c r="C30" s="238"/>
      <c r="D30" s="239" t="s">
        <v>306</v>
      </c>
      <c r="E30" s="239"/>
      <c r="F30" s="239"/>
      <c r="G30" s="239"/>
      <c r="H30" s="239"/>
      <c r="I30" s="239"/>
      <c r="J30" s="239"/>
      <c r="K30" s="239"/>
      <c r="L30" s="240">
        <f>VLOOKUP($D$30,Basique!$K$3:$M$6,3,FALSE)</f>
        <v>0</v>
      </c>
      <c r="M30" s="240"/>
      <c r="N30" s="240">
        <v>0</v>
      </c>
      <c r="O30" s="240"/>
      <c r="P30" s="29"/>
      <c r="R30" s="29"/>
      <c r="S30" s="262" t="s">
        <v>310</v>
      </c>
      <c r="T30" s="263"/>
      <c r="U30" s="263"/>
      <c r="V30" s="264"/>
      <c r="W30" s="258">
        <f>INDEX(Niveaux!$A$115:$L$151,'Joueur 1'!$AM$5+1,MATCH('Joueur 1'!$O$5,Niveaux!$B$115:$L$115,0)+1)+VLOOKUP($B$17,Caractéristiques!$B$187:$J$211,7,FALSE)+VLOOKUP($O$6,Caractéristiques!$B$267:$J$274,4,FALSE)+INDEX(Caractéristiques!$L$268:$S$277,MATCH('Joueur 1'!$D$26,Caractéristiques!L268:L277,0),4)</f>
        <v>-1</v>
      </c>
      <c r="X30" s="259"/>
      <c r="Y30" s="275" t="s">
        <v>57</v>
      </c>
      <c r="Z30" s="276"/>
      <c r="AA30" s="276"/>
      <c r="AB30" s="221"/>
      <c r="AC30" s="258">
        <f>INDEX(Niveaux!$A$263:$L$299,'Joueur 1'!$AM$5+1,MATCH('Joueur 1'!$O$5,Niveaux!$B$263:$L$263,0)+1)+INDEX(Caractéristiques!$L$268:$S$277,MATCH('Joueur 1'!$D$26,Caractéristiques!L268:L277,0),8)</f>
        <v>-0.9</v>
      </c>
      <c r="AD30" s="259"/>
      <c r="AF30" s="33" t="s">
        <v>64</v>
      </c>
      <c r="AG30" s="34"/>
      <c r="AH30" s="34"/>
      <c r="AI30" s="34"/>
      <c r="AJ30" s="35"/>
      <c r="AK30" s="152">
        <f>INDEX(Niveaux!$A$449:$L$485,$AM$5+1,MATCH($O$5,Niveaux!$B$449:$L$449,0)+1)+$AC$19+$AN$27</f>
        <v>11</v>
      </c>
      <c r="AL30" s="153"/>
      <c r="AM30" s="32"/>
      <c r="AN30" s="162">
        <f>AC19</f>
        <v>-2</v>
      </c>
      <c r="AO30" s="252"/>
      <c r="AQ30" s="87">
        <v>21</v>
      </c>
      <c r="AR30" s="139"/>
      <c r="AS30" s="139"/>
      <c r="AT30" s="139"/>
      <c r="AU30" s="139"/>
      <c r="AV30" s="139"/>
      <c r="AW30" s="139"/>
      <c r="AX30" s="139"/>
      <c r="AY30" s="139"/>
      <c r="AZ30" s="139"/>
      <c r="BA30" s="139"/>
      <c r="BB30" s="139"/>
      <c r="BC30" s="139"/>
      <c r="BD30" s="140"/>
      <c r="BE30" s="141">
        <v>0</v>
      </c>
      <c r="BF30" s="139"/>
      <c r="BG30" s="142"/>
      <c r="BH30" s="142"/>
      <c r="BI30" s="142"/>
      <c r="BJ30" s="142"/>
      <c r="BK30" s="142"/>
      <c r="BL30" s="142"/>
      <c r="BM30" s="89"/>
      <c r="BN30" s="89"/>
      <c r="BO30" s="94"/>
      <c r="BP30" s="89"/>
      <c r="BQ30" s="133" t="s">
        <v>1391</v>
      </c>
      <c r="BR30" s="134"/>
      <c r="BS30" s="89">
        <v>21</v>
      </c>
      <c r="BT30" s="135" t="str">
        <f>IF($AU$7&lt;&gt;0,IF($O$5="ILLUSIONNISTE",Sorts!K139,Sorts!E95),"")</f>
        <v/>
      </c>
      <c r="BU30" s="136"/>
      <c r="BV30" s="136"/>
      <c r="BW30" s="136"/>
      <c r="BX30" s="136"/>
      <c r="BY30" s="136"/>
      <c r="BZ30" s="136"/>
      <c r="CA30" s="136"/>
      <c r="CB30" s="136"/>
      <c r="CC30" s="136"/>
      <c r="CD30" s="136"/>
      <c r="CE30" s="136"/>
      <c r="CF30" s="136"/>
      <c r="CG30" s="136">
        <v>0</v>
      </c>
      <c r="CH30" s="137"/>
      <c r="CI30" s="138" t="str">
        <f>IF($AU$7&lt;&gt;0,IF($O$5="ILLUSIONNISTE",Sorts!L139,Sorts!F95),"")</f>
        <v/>
      </c>
      <c r="CJ30" s="134"/>
      <c r="CK30" s="142" t="str">
        <f>IF($AU$7&lt;&gt;0,IF($O$5="ILLUSIONNISTE",Sorts!M139,Sorts!G95),"")</f>
        <v/>
      </c>
      <c r="CL30" s="142"/>
      <c r="CM30" s="142"/>
      <c r="CN30" s="89" t="str">
        <f>IF($AU$7&lt;&gt;0,IF($O$5="ILLUSIONNISTE",Sorts!N139,Sorts!H95),"")</f>
        <v/>
      </c>
      <c r="CO30" s="89" t="str">
        <f>IF($AU$7&lt;&gt;0,IF($O$5="ILLUSIONNISTE",Sorts!O139,Sorts!I95),"")</f>
        <v/>
      </c>
      <c r="CP30" s="94" t="str">
        <f>IF($AU$7&lt;&gt;0,IF($O$5="ILLUSIONNISTE",Sorts!P139,Sorts!J95),"")</f>
        <v/>
      </c>
      <c r="CQ30" s="61"/>
      <c r="CS30" s="87">
        <v>27</v>
      </c>
      <c r="CT30" s="139"/>
      <c r="CU30" s="139"/>
      <c r="CV30" s="139"/>
      <c r="CW30" s="139"/>
      <c r="CX30" s="139"/>
      <c r="CY30" s="139"/>
      <c r="CZ30" s="139"/>
      <c r="DA30" s="139"/>
      <c r="DB30" s="139"/>
      <c r="DC30" s="139"/>
      <c r="DD30" s="139"/>
      <c r="DE30" s="139"/>
      <c r="DF30" s="140"/>
      <c r="DG30" s="141"/>
      <c r="DH30" s="134"/>
      <c r="DI30" s="142"/>
      <c r="DJ30" s="142"/>
      <c r="DK30" s="142"/>
      <c r="DL30" s="142"/>
      <c r="DM30" s="142"/>
      <c r="DN30" s="142"/>
      <c r="DO30" s="89"/>
      <c r="DP30" s="89"/>
      <c r="DQ30" s="94"/>
      <c r="DR30" s="89"/>
      <c r="DS30" s="133" t="s">
        <v>1391</v>
      </c>
      <c r="DT30" s="134"/>
      <c r="DU30" s="89">
        <v>27</v>
      </c>
      <c r="DV30" s="135" t="str">
        <f>IF($AU$7&lt;&gt;0,IF($O$5="Illusionniste",Sorts!Q145,Sorts!K101),"")</f>
        <v/>
      </c>
      <c r="DW30" s="136"/>
      <c r="DX30" s="136"/>
      <c r="DY30" s="136"/>
      <c r="DZ30" s="136"/>
      <c r="EA30" s="136"/>
      <c r="EB30" s="136"/>
      <c r="EC30" s="136"/>
      <c r="ED30" s="136"/>
      <c r="EE30" s="136"/>
      <c r="EF30" s="136"/>
      <c r="EG30" s="136"/>
      <c r="EH30" s="136"/>
      <c r="EI30" s="136">
        <v>0</v>
      </c>
      <c r="EJ30" s="137"/>
      <c r="EK30" s="138" t="str">
        <f>IF($AU$7&lt;&gt;0,IF($O$5="Illusionniste",Sorts!R145,Sorts!L101),"")</f>
        <v/>
      </c>
      <c r="EL30" s="134"/>
      <c r="EM30" s="142" t="str">
        <f>IF($AU$7&lt;&gt;0,IF($O$5="Illusionniste",Sorts!S145,Sorts!M101),"")</f>
        <v/>
      </c>
      <c r="EN30" s="142"/>
      <c r="EO30" s="142"/>
      <c r="EP30" s="89" t="str">
        <f>IF($AU$7&lt;&gt;0,IF($O$5="Illusionniste",Sorts!T145,Sorts!N101),"")</f>
        <v/>
      </c>
      <c r="EQ30" s="89" t="str">
        <f>IF($AU$7&lt;&gt;0,IF($O$5="Illusionniste",Sorts!U145,Sorts!O101),"")</f>
        <v/>
      </c>
      <c r="ER30" s="94" t="str">
        <f>IF($AU$7&lt;&gt;0,IF($O$5="Illusionniste",Sorts!V145,Sorts!P101),"")</f>
        <v/>
      </c>
      <c r="ES30" s="61"/>
      <c r="EU30" s="87">
        <v>27</v>
      </c>
      <c r="EV30" s="139"/>
      <c r="EW30" s="139"/>
      <c r="EX30" s="139"/>
      <c r="EY30" s="139"/>
      <c r="EZ30" s="139"/>
      <c r="FA30" s="139"/>
      <c r="FB30" s="139"/>
      <c r="FC30" s="139"/>
      <c r="FD30" s="139"/>
      <c r="FE30" s="139"/>
      <c r="FF30" s="139"/>
      <c r="FG30" s="139"/>
      <c r="FH30" s="140"/>
      <c r="FI30" s="141"/>
      <c r="FJ30" s="134"/>
      <c r="FK30" s="142"/>
      <c r="FL30" s="142"/>
      <c r="FM30" s="142"/>
      <c r="FN30" s="142"/>
      <c r="FO30" s="142"/>
      <c r="FP30" s="142"/>
      <c r="FQ30" s="89"/>
      <c r="FR30" s="89"/>
      <c r="FS30" s="94"/>
      <c r="FT30" s="89"/>
      <c r="FU30" s="133" t="s">
        <v>1391</v>
      </c>
      <c r="FV30" s="134"/>
      <c r="FW30" s="89">
        <v>27</v>
      </c>
      <c r="FX30" s="135" t="str">
        <f>IF($AU$7&lt;&gt;0,IF($O$5="Illusionniste",Sorts!AC145,Sorts!W101),"")</f>
        <v/>
      </c>
      <c r="FY30" s="136"/>
      <c r="FZ30" s="136"/>
      <c r="GA30" s="136"/>
      <c r="GB30" s="136"/>
      <c r="GC30" s="136"/>
      <c r="GD30" s="136"/>
      <c r="GE30" s="136"/>
      <c r="GF30" s="136"/>
      <c r="GG30" s="136"/>
      <c r="GH30" s="136"/>
      <c r="GI30" s="136"/>
      <c r="GJ30" s="136"/>
      <c r="GK30" s="136">
        <v>0</v>
      </c>
      <c r="GL30" s="137"/>
      <c r="GM30" s="138" t="str">
        <f>IF($AU$7&lt;&gt;0,IF($O$5="Illusionniste",Sorts!AD145,Sorts!X101),"")</f>
        <v/>
      </c>
      <c r="GN30" s="134"/>
      <c r="GO30" s="142" t="str">
        <f>IF($AU$7&lt;&gt;0,IF($O$5="Illusionniste",Sorts!AE145,Sorts!Y101),"")</f>
        <v/>
      </c>
      <c r="GP30" s="142"/>
      <c r="GQ30" s="142"/>
      <c r="GR30" s="89" t="str">
        <f>IF($AU$7&lt;&gt;0,IF($O$5="Illusionniste",Sorts!AF145,Sorts!Z101),"")</f>
        <v/>
      </c>
      <c r="GS30" s="89" t="str">
        <f>IF($AU$7&lt;&gt;0,IF($O$5="Illusionniste",Sorts!AG145,Sorts!AA101),"")</f>
        <v/>
      </c>
      <c r="GT30" s="94" t="str">
        <f>IF($AU$7&lt;&gt;0,IF($O$5="Illusionniste",Sorts!AH145,Sorts!AB101),"")</f>
        <v/>
      </c>
      <c r="GU30" s="61"/>
      <c r="GW30" s="87">
        <v>27</v>
      </c>
      <c r="GX30" s="139"/>
      <c r="GY30" s="139"/>
      <c r="GZ30" s="139"/>
      <c r="HA30" s="139"/>
      <c r="HB30" s="139"/>
      <c r="HC30" s="139"/>
      <c r="HD30" s="139"/>
      <c r="HE30" s="139"/>
      <c r="HF30" s="139"/>
      <c r="HG30" s="139"/>
      <c r="HH30" s="139"/>
      <c r="HI30" s="139"/>
      <c r="HJ30" s="140"/>
      <c r="HK30" s="141"/>
      <c r="HL30" s="134"/>
      <c r="HM30" s="142"/>
      <c r="HN30" s="142"/>
      <c r="HO30" s="142"/>
      <c r="HP30" s="142"/>
      <c r="HQ30" s="142"/>
      <c r="HR30" s="142"/>
      <c r="HS30" s="89"/>
      <c r="HT30" s="89"/>
      <c r="HU30" s="94"/>
      <c r="HV30" s="89"/>
      <c r="HW30" s="133" t="s">
        <v>1391</v>
      </c>
      <c r="HX30" s="134"/>
      <c r="HY30" s="89">
        <v>27</v>
      </c>
      <c r="HZ30" s="135" t="str">
        <f>IF($AU$7&lt;&gt;0,IF($O$5="Illusionniste",Sorts!AO145,Sorts!AI101),"")</f>
        <v/>
      </c>
      <c r="IA30" s="136"/>
      <c r="IB30" s="136"/>
      <c r="IC30" s="136"/>
      <c r="ID30" s="136"/>
      <c r="IE30" s="136"/>
      <c r="IF30" s="136"/>
      <c r="IG30" s="136"/>
      <c r="IH30" s="136"/>
      <c r="II30" s="136"/>
      <c r="IJ30" s="136"/>
      <c r="IK30" s="136"/>
      <c r="IL30" s="136"/>
      <c r="IM30" s="136">
        <v>0</v>
      </c>
      <c r="IN30" s="137"/>
      <c r="IO30" s="138" t="str">
        <f>IF($AU$7&lt;&gt;0,IF($O$5="Illusionniste",Sorts!AP145,Sorts!AJ101),"")</f>
        <v/>
      </c>
      <c r="IP30" s="134"/>
      <c r="IQ30" s="142" t="str">
        <f>IF($AU$7&lt;&gt;0,IF($O$5="Illusionniste",Sorts!AQ145,Sorts!AK101),"")</f>
        <v/>
      </c>
      <c r="IR30" s="142"/>
      <c r="IS30" s="142"/>
      <c r="IT30" s="89" t="str">
        <f>IF($AU$7&lt;&gt;0,IF($O$5="Illusionniste",Sorts!AR145,Sorts!AL101),"")</f>
        <v/>
      </c>
      <c r="IU30" s="89" t="str">
        <f>IF($AU$7&lt;&gt;0,IF($O$5="Illusionniste",Sorts!AS145,Sorts!AM101),"")</f>
        <v/>
      </c>
      <c r="IV30" s="94" t="str">
        <f>IF($AU$7&lt;&gt;0,IF($O$5="Illusionniste",Sorts!AT145,Sorts!AN101),"")</f>
        <v/>
      </c>
      <c r="IW30" s="61"/>
      <c r="IY30" s="16"/>
      <c r="KX30" s="29"/>
    </row>
    <row r="31" spans="2:310" ht="15" customHeight="1" thickBot="1" x14ac:dyDescent="0.35">
      <c r="B31" s="237"/>
      <c r="C31" s="238"/>
      <c r="D31" s="239"/>
      <c r="E31" s="239"/>
      <c r="F31" s="239"/>
      <c r="G31" s="239"/>
      <c r="H31" s="239"/>
      <c r="I31" s="239"/>
      <c r="J31" s="239"/>
      <c r="K31" s="239"/>
      <c r="L31" s="240"/>
      <c r="M31" s="240"/>
      <c r="N31" s="240"/>
      <c r="O31" s="240"/>
      <c r="P31" s="29"/>
      <c r="R31" s="29"/>
      <c r="S31" s="272"/>
      <c r="T31" s="273"/>
      <c r="U31" s="273"/>
      <c r="V31" s="274"/>
      <c r="W31" s="260"/>
      <c r="X31" s="261"/>
      <c r="Y31" s="277"/>
      <c r="Z31" s="192"/>
      <c r="AA31" s="192"/>
      <c r="AB31" s="278"/>
      <c r="AC31" s="260"/>
      <c r="AD31" s="261"/>
      <c r="AF31" s="36" t="s">
        <v>65</v>
      </c>
      <c r="AG31" s="37"/>
      <c r="AH31" s="37"/>
      <c r="AI31" s="37"/>
      <c r="AJ31" s="38"/>
      <c r="AK31" s="154"/>
      <c r="AL31" s="155"/>
      <c r="AM31" s="32"/>
      <c r="AN31" s="162" t="s">
        <v>20</v>
      </c>
      <c r="AO31" s="252"/>
      <c r="AQ31" s="87">
        <v>22</v>
      </c>
      <c r="AR31" s="139"/>
      <c r="AS31" s="139"/>
      <c r="AT31" s="139"/>
      <c r="AU31" s="139"/>
      <c r="AV31" s="139"/>
      <c r="AW31" s="139"/>
      <c r="AX31" s="139"/>
      <c r="AY31" s="139"/>
      <c r="AZ31" s="139"/>
      <c r="BA31" s="139"/>
      <c r="BB31" s="139"/>
      <c r="BC31" s="139"/>
      <c r="BD31" s="140"/>
      <c r="BE31" s="141">
        <v>0</v>
      </c>
      <c r="BF31" s="139"/>
      <c r="BG31" s="142"/>
      <c r="BH31" s="142"/>
      <c r="BI31" s="142"/>
      <c r="BJ31" s="142"/>
      <c r="BK31" s="142"/>
      <c r="BL31" s="142"/>
      <c r="BM31" s="89"/>
      <c r="BN31" s="89"/>
      <c r="BO31" s="94"/>
      <c r="BP31" s="89"/>
      <c r="BQ31" s="133" t="s">
        <v>1391</v>
      </c>
      <c r="BR31" s="134"/>
      <c r="BS31" s="89">
        <v>22</v>
      </c>
      <c r="BT31" s="135" t="str">
        <f>IF($AU$7&lt;&gt;0,IF($O$5="ILLUSIONNISTE",Sorts!K140,Sorts!E96),"")</f>
        <v/>
      </c>
      <c r="BU31" s="136"/>
      <c r="BV31" s="136"/>
      <c r="BW31" s="136"/>
      <c r="BX31" s="136"/>
      <c r="BY31" s="136"/>
      <c r="BZ31" s="136"/>
      <c r="CA31" s="136"/>
      <c r="CB31" s="136"/>
      <c r="CC31" s="136"/>
      <c r="CD31" s="136"/>
      <c r="CE31" s="136"/>
      <c r="CF31" s="136"/>
      <c r="CG31" s="136">
        <v>0</v>
      </c>
      <c r="CH31" s="137"/>
      <c r="CI31" s="138" t="str">
        <f>IF($AU$7&lt;&gt;0,IF($O$5="ILLUSIONNISTE",Sorts!L140,Sorts!F96),"")</f>
        <v/>
      </c>
      <c r="CJ31" s="134"/>
      <c r="CK31" s="142" t="str">
        <f>IF($AU$7&lt;&gt;0,IF($O$5="ILLUSIONNISTE",Sorts!M140,Sorts!G96),"")</f>
        <v/>
      </c>
      <c r="CL31" s="142"/>
      <c r="CM31" s="142"/>
      <c r="CN31" s="89" t="str">
        <f>IF($AU$7&lt;&gt;0,IF($O$5="ILLUSIONNISTE",Sorts!N140,Sorts!H96),"")</f>
        <v/>
      </c>
      <c r="CO31" s="89" t="str">
        <f>IF($AU$7&lt;&gt;0,IF($O$5="ILLUSIONNISTE",Sorts!O140,Sorts!I96),"")</f>
        <v/>
      </c>
      <c r="CP31" s="94" t="str">
        <f>IF($AU$7&lt;&gt;0,IF($O$5="ILLUSIONNISTE",Sorts!P140,Sorts!J96),"")</f>
        <v/>
      </c>
      <c r="CQ31" s="61"/>
      <c r="CS31" s="87">
        <v>28</v>
      </c>
      <c r="CT31" s="139"/>
      <c r="CU31" s="139"/>
      <c r="CV31" s="139"/>
      <c r="CW31" s="139"/>
      <c r="CX31" s="139"/>
      <c r="CY31" s="139"/>
      <c r="CZ31" s="139"/>
      <c r="DA31" s="139"/>
      <c r="DB31" s="139"/>
      <c r="DC31" s="139"/>
      <c r="DD31" s="139"/>
      <c r="DE31" s="139"/>
      <c r="DF31" s="140"/>
      <c r="DG31" s="141"/>
      <c r="DH31" s="134"/>
      <c r="DI31" s="142"/>
      <c r="DJ31" s="142"/>
      <c r="DK31" s="142"/>
      <c r="DL31" s="142"/>
      <c r="DM31" s="142"/>
      <c r="DN31" s="142"/>
      <c r="DO31" s="89"/>
      <c r="DP31" s="89"/>
      <c r="DQ31" s="94"/>
      <c r="DR31" s="89"/>
      <c r="DS31" s="133" t="s">
        <v>1391</v>
      </c>
      <c r="DT31" s="134"/>
      <c r="DU31" s="89">
        <v>28</v>
      </c>
      <c r="DV31" s="135" t="str">
        <f>IF($AU$7&lt;&gt;0,IF($O$5="Illusionniste",Sorts!Q146,Sorts!K102),"")</f>
        <v/>
      </c>
      <c r="DW31" s="136"/>
      <c r="DX31" s="136"/>
      <c r="DY31" s="136"/>
      <c r="DZ31" s="136"/>
      <c r="EA31" s="136"/>
      <c r="EB31" s="136"/>
      <c r="EC31" s="136"/>
      <c r="ED31" s="136"/>
      <c r="EE31" s="136"/>
      <c r="EF31" s="136"/>
      <c r="EG31" s="136"/>
      <c r="EH31" s="136"/>
      <c r="EI31" s="136">
        <v>0</v>
      </c>
      <c r="EJ31" s="137"/>
      <c r="EK31" s="138" t="str">
        <f>IF($AU$7&lt;&gt;0,IF($O$5="Illusionniste",Sorts!R146,Sorts!L102),"")</f>
        <v/>
      </c>
      <c r="EL31" s="134"/>
      <c r="EM31" s="142" t="str">
        <f>IF($AU$7&lt;&gt;0,IF($O$5="Illusionniste",Sorts!S146,Sorts!M102),"")</f>
        <v/>
      </c>
      <c r="EN31" s="142"/>
      <c r="EO31" s="142"/>
      <c r="EP31" s="89" t="str">
        <f>IF($AU$7&lt;&gt;0,IF($O$5="Illusionniste",Sorts!T146,Sorts!N102),"")</f>
        <v/>
      </c>
      <c r="EQ31" s="89" t="str">
        <f>IF($AU$7&lt;&gt;0,IF($O$5="Illusionniste",Sorts!U146,Sorts!O102),"")</f>
        <v/>
      </c>
      <c r="ER31" s="94" t="str">
        <f>IF($AU$7&lt;&gt;0,IF($O$5="Illusionniste",Sorts!V146,Sorts!P102),"")</f>
        <v/>
      </c>
      <c r="ES31" s="61"/>
      <c r="EU31" s="87">
        <v>28</v>
      </c>
      <c r="EV31" s="139"/>
      <c r="EW31" s="139"/>
      <c r="EX31" s="139"/>
      <c r="EY31" s="139"/>
      <c r="EZ31" s="139"/>
      <c r="FA31" s="139"/>
      <c r="FB31" s="139"/>
      <c r="FC31" s="139"/>
      <c r="FD31" s="139"/>
      <c r="FE31" s="139"/>
      <c r="FF31" s="139"/>
      <c r="FG31" s="139"/>
      <c r="FH31" s="140"/>
      <c r="FI31" s="141"/>
      <c r="FJ31" s="134"/>
      <c r="FK31" s="142"/>
      <c r="FL31" s="142"/>
      <c r="FM31" s="142"/>
      <c r="FN31" s="142"/>
      <c r="FO31" s="142"/>
      <c r="FP31" s="142"/>
      <c r="FQ31" s="89"/>
      <c r="FR31" s="89"/>
      <c r="FS31" s="94"/>
      <c r="FT31" s="89"/>
      <c r="FU31" s="133" t="s">
        <v>1391</v>
      </c>
      <c r="FV31" s="134"/>
      <c r="FW31" s="89">
        <v>28</v>
      </c>
      <c r="FX31" s="135" t="str">
        <f>IF($AU$7&lt;&gt;0,IF($O$5="Illusionniste",Sorts!AC146,Sorts!W102),"")</f>
        <v/>
      </c>
      <c r="FY31" s="136"/>
      <c r="FZ31" s="136"/>
      <c r="GA31" s="136"/>
      <c r="GB31" s="136"/>
      <c r="GC31" s="136"/>
      <c r="GD31" s="136"/>
      <c r="GE31" s="136"/>
      <c r="GF31" s="136"/>
      <c r="GG31" s="136"/>
      <c r="GH31" s="136"/>
      <c r="GI31" s="136"/>
      <c r="GJ31" s="136"/>
      <c r="GK31" s="136">
        <v>0</v>
      </c>
      <c r="GL31" s="137"/>
      <c r="GM31" s="138" t="str">
        <f>IF($AU$7&lt;&gt;0,IF($O$5="Illusionniste",Sorts!AD146,Sorts!X102),"")</f>
        <v/>
      </c>
      <c r="GN31" s="134"/>
      <c r="GO31" s="142" t="str">
        <f>IF($AU$7&lt;&gt;0,IF($O$5="Illusionniste",Sorts!AE146,Sorts!Y102),"")</f>
        <v/>
      </c>
      <c r="GP31" s="142"/>
      <c r="GQ31" s="142"/>
      <c r="GR31" s="89" t="str">
        <f>IF($AU$7&lt;&gt;0,IF($O$5="Illusionniste",Sorts!AF146,Sorts!Z102),"")</f>
        <v/>
      </c>
      <c r="GS31" s="89" t="str">
        <f>IF($AU$7&lt;&gt;0,IF($O$5="Illusionniste",Sorts!AG146,Sorts!AA102),"")</f>
        <v/>
      </c>
      <c r="GT31" s="94" t="str">
        <f>IF($AU$7&lt;&gt;0,IF($O$5="Illusionniste",Sorts!AH146,Sorts!AB102),"")</f>
        <v/>
      </c>
      <c r="GU31" s="61"/>
      <c r="GW31" s="87">
        <v>28</v>
      </c>
      <c r="GX31" s="139"/>
      <c r="GY31" s="139"/>
      <c r="GZ31" s="139"/>
      <c r="HA31" s="139"/>
      <c r="HB31" s="139"/>
      <c r="HC31" s="139"/>
      <c r="HD31" s="139"/>
      <c r="HE31" s="139"/>
      <c r="HF31" s="139"/>
      <c r="HG31" s="139"/>
      <c r="HH31" s="139"/>
      <c r="HI31" s="139"/>
      <c r="HJ31" s="140"/>
      <c r="HK31" s="141"/>
      <c r="HL31" s="134"/>
      <c r="HM31" s="142"/>
      <c r="HN31" s="142"/>
      <c r="HO31" s="142"/>
      <c r="HP31" s="142"/>
      <c r="HQ31" s="142"/>
      <c r="HR31" s="142"/>
      <c r="HS31" s="89"/>
      <c r="HT31" s="89"/>
      <c r="HU31" s="94"/>
      <c r="HV31" s="89"/>
      <c r="HW31" s="133" t="s">
        <v>1391</v>
      </c>
      <c r="HX31" s="134"/>
      <c r="HY31" s="89">
        <v>28</v>
      </c>
      <c r="HZ31" s="135" t="str">
        <f>IF($AU$7&lt;&gt;0,IF($O$5="Illusionniste",Sorts!AO146,Sorts!AI102),"")</f>
        <v/>
      </c>
      <c r="IA31" s="136"/>
      <c r="IB31" s="136"/>
      <c r="IC31" s="136"/>
      <c r="ID31" s="136"/>
      <c r="IE31" s="136"/>
      <c r="IF31" s="136"/>
      <c r="IG31" s="136"/>
      <c r="IH31" s="136"/>
      <c r="II31" s="136"/>
      <c r="IJ31" s="136"/>
      <c r="IK31" s="136"/>
      <c r="IL31" s="136"/>
      <c r="IM31" s="136">
        <v>0</v>
      </c>
      <c r="IN31" s="137"/>
      <c r="IO31" s="138" t="str">
        <f>IF($AU$7&lt;&gt;0,IF($O$5="Illusionniste",Sorts!AP146,Sorts!AJ102),"")</f>
        <v/>
      </c>
      <c r="IP31" s="134"/>
      <c r="IQ31" s="142" t="str">
        <f>IF($AU$7&lt;&gt;0,IF($O$5="Illusionniste",Sorts!AQ146,Sorts!AK102),"")</f>
        <v/>
      </c>
      <c r="IR31" s="142"/>
      <c r="IS31" s="142"/>
      <c r="IT31" s="89" t="str">
        <f>IF($AU$7&lt;&gt;0,IF($O$5="Illusionniste",Sorts!AR146,Sorts!AL102),"")</f>
        <v/>
      </c>
      <c r="IU31" s="89" t="str">
        <f>IF($AU$7&lt;&gt;0,IF($O$5="Illusionniste",Sorts!AS146,Sorts!AM102),"")</f>
        <v/>
      </c>
      <c r="IV31" s="94" t="str">
        <f>IF($AU$7&lt;&gt;0,IF($O$5="Illusionniste",Sorts!AT146,Sorts!AN102),"")</f>
        <v/>
      </c>
      <c r="IW31" s="61"/>
      <c r="IY31" s="16"/>
      <c r="KX31" s="29"/>
    </row>
    <row r="32" spans="2:310" ht="15.6" customHeight="1" thickBot="1" x14ac:dyDescent="0.35">
      <c r="B32" s="270" t="s">
        <v>555</v>
      </c>
      <c r="C32" s="271"/>
      <c r="D32" s="239" t="s">
        <v>1395</v>
      </c>
      <c r="E32" s="239"/>
      <c r="F32" s="239"/>
      <c r="G32" s="239"/>
      <c r="H32" s="239"/>
      <c r="I32" s="239"/>
      <c r="J32" s="239"/>
      <c r="K32" s="239"/>
      <c r="L32" s="240">
        <f>IF(D32&lt;&gt;"",0,0)</f>
        <v>0</v>
      </c>
      <c r="M32" s="240"/>
      <c r="N32" s="240">
        <v>0</v>
      </c>
      <c r="O32" s="240"/>
      <c r="P32" s="29"/>
      <c r="R32" s="29"/>
      <c r="S32" s="262" t="s">
        <v>311</v>
      </c>
      <c r="T32" s="263"/>
      <c r="U32" s="263"/>
      <c r="V32" s="264"/>
      <c r="W32" s="258">
        <f>INDEX(Niveaux!$A$152:$L$188,'Joueur 1'!$AM$5+1,MATCH('Joueur 1'!$O$5,Niveaux!$B$152:$L$152,0)+1)+VLOOKUP($B$17,Caractéristiques!$B$187:$J$211,8,FALSE)+VLOOKUP($O$6,Caractéristiques!$B$267:$J$274,5,FALSE)+INDEX(Caractéristiques!$L$268:$S$277,MATCH('Joueur 1'!$D$26,Caractéristiques!L268:L277,0),5)</f>
        <v>-0.9</v>
      </c>
      <c r="X32" s="259"/>
      <c r="Y32" s="262" t="s">
        <v>309</v>
      </c>
      <c r="Z32" s="263"/>
      <c r="AA32" s="263"/>
      <c r="AB32" s="264"/>
      <c r="AC32" s="258">
        <f>INDEX(Niveaux!$A$300:$L$336,'Joueur 1'!$AM$5+1,MATCH('Joueur 1'!$O$5,Niveaux!$B$300:$L$300,0)+1)</f>
        <v>-1</v>
      </c>
      <c r="AD32" s="259"/>
      <c r="AF32" s="33" t="s">
        <v>66</v>
      </c>
      <c r="AG32" s="34"/>
      <c r="AH32" s="34"/>
      <c r="AI32" s="34"/>
      <c r="AJ32" s="35"/>
      <c r="AK32" s="152">
        <f>INDEX(Niveaux!$A$486:$L$522,$AM$5+1,MATCH($O$5,Niveaux!$B$486:$L$486,0)+1)+$AA$17+IF(OR($O$6="NAIN",$O$6="GNOME",$O$6="PETITE-GENS"),-ROUND($B$19/3.5,0)-$AA$17,0)+$AN$27</f>
        <v>13</v>
      </c>
      <c r="AL32" s="153"/>
      <c r="AM32" s="32"/>
      <c r="AN32" s="162">
        <f>AA17</f>
        <v>-1</v>
      </c>
      <c r="AO32" s="252"/>
      <c r="AQ32" s="87">
        <v>23</v>
      </c>
      <c r="AR32" s="139"/>
      <c r="AS32" s="139"/>
      <c r="AT32" s="139"/>
      <c r="AU32" s="139"/>
      <c r="AV32" s="139"/>
      <c r="AW32" s="139"/>
      <c r="AX32" s="139"/>
      <c r="AY32" s="139"/>
      <c r="AZ32" s="139"/>
      <c r="BA32" s="139"/>
      <c r="BB32" s="139"/>
      <c r="BC32" s="139"/>
      <c r="BD32" s="140"/>
      <c r="BE32" s="141">
        <v>0</v>
      </c>
      <c r="BF32" s="139"/>
      <c r="BG32" s="142"/>
      <c r="BH32" s="142"/>
      <c r="BI32" s="142"/>
      <c r="BJ32" s="142"/>
      <c r="BK32" s="142"/>
      <c r="BL32" s="142"/>
      <c r="BM32" s="89"/>
      <c r="BN32" s="89"/>
      <c r="BO32" s="94"/>
      <c r="BP32" s="89"/>
      <c r="BQ32" s="133" t="s">
        <v>1391</v>
      </c>
      <c r="BR32" s="134"/>
      <c r="BS32" s="89">
        <v>23</v>
      </c>
      <c r="BT32" s="135" t="str">
        <f>IF($AU$7&lt;&gt;0,IF($O$5="ILLUSIONNISTE",Sorts!K141,Sorts!E97),"")</f>
        <v/>
      </c>
      <c r="BU32" s="136"/>
      <c r="BV32" s="136"/>
      <c r="BW32" s="136"/>
      <c r="BX32" s="136"/>
      <c r="BY32" s="136"/>
      <c r="BZ32" s="136"/>
      <c r="CA32" s="136"/>
      <c r="CB32" s="136"/>
      <c r="CC32" s="136"/>
      <c r="CD32" s="136"/>
      <c r="CE32" s="136"/>
      <c r="CF32" s="136"/>
      <c r="CG32" s="136">
        <v>0</v>
      </c>
      <c r="CH32" s="137"/>
      <c r="CI32" s="138" t="str">
        <f>IF($AU$7&lt;&gt;0,IF($O$5="ILLUSIONNISTE",Sorts!L141,Sorts!F97),"")</f>
        <v/>
      </c>
      <c r="CJ32" s="134"/>
      <c r="CK32" s="142" t="str">
        <f>IF($AU$7&lt;&gt;0,IF($O$5="ILLUSIONNISTE",Sorts!M141,Sorts!G97),"")</f>
        <v/>
      </c>
      <c r="CL32" s="142"/>
      <c r="CM32" s="142"/>
      <c r="CN32" s="89" t="str">
        <f>IF($AU$7&lt;&gt;0,IF($O$5="ILLUSIONNISTE",Sorts!N141,Sorts!H97),"")</f>
        <v/>
      </c>
      <c r="CO32" s="89" t="str">
        <f>IF($AU$7&lt;&gt;0,IF($O$5="ILLUSIONNISTE",Sorts!O141,Sorts!I97),"")</f>
        <v/>
      </c>
      <c r="CP32" s="94" t="str">
        <f>IF($AU$7&lt;&gt;0,IF($O$5="ILLUSIONNISTE",Sorts!P141,Sorts!J97),"")</f>
        <v/>
      </c>
      <c r="CQ32" s="107"/>
      <c r="CS32" s="87">
        <v>29</v>
      </c>
      <c r="CT32" s="139"/>
      <c r="CU32" s="139"/>
      <c r="CV32" s="139"/>
      <c r="CW32" s="139"/>
      <c r="CX32" s="139"/>
      <c r="CY32" s="139"/>
      <c r="CZ32" s="139"/>
      <c r="DA32" s="139"/>
      <c r="DB32" s="139"/>
      <c r="DC32" s="139"/>
      <c r="DD32" s="139"/>
      <c r="DE32" s="139"/>
      <c r="DF32" s="140"/>
      <c r="DG32" s="141"/>
      <c r="DH32" s="134"/>
      <c r="DI32" s="142"/>
      <c r="DJ32" s="142"/>
      <c r="DK32" s="142"/>
      <c r="DL32" s="142"/>
      <c r="DM32" s="142"/>
      <c r="DN32" s="142"/>
      <c r="DO32" s="89"/>
      <c r="DP32" s="89"/>
      <c r="DQ32" s="94"/>
      <c r="DR32" s="89"/>
      <c r="DS32" s="133" t="s">
        <v>1391</v>
      </c>
      <c r="DT32" s="134"/>
      <c r="DU32" s="89">
        <v>29</v>
      </c>
      <c r="DV32" s="135" t="str">
        <f>IF($AU$7&lt;&gt;0,IF($O$5="Illusionniste",Sorts!Q147,Sorts!K103),"")</f>
        <v/>
      </c>
      <c r="DW32" s="136"/>
      <c r="DX32" s="136"/>
      <c r="DY32" s="136"/>
      <c r="DZ32" s="136"/>
      <c r="EA32" s="136"/>
      <c r="EB32" s="136"/>
      <c r="EC32" s="136"/>
      <c r="ED32" s="136"/>
      <c r="EE32" s="136"/>
      <c r="EF32" s="136"/>
      <c r="EG32" s="136"/>
      <c r="EH32" s="136"/>
      <c r="EI32" s="136">
        <v>0</v>
      </c>
      <c r="EJ32" s="137"/>
      <c r="EK32" s="138" t="str">
        <f>IF($AU$7&lt;&gt;0,IF($O$5="Illusionniste",Sorts!R147,Sorts!L103),"")</f>
        <v/>
      </c>
      <c r="EL32" s="134"/>
      <c r="EM32" s="142" t="str">
        <f>IF($AU$7&lt;&gt;0,IF($O$5="Illusionniste",Sorts!S147,Sorts!M103),"")</f>
        <v/>
      </c>
      <c r="EN32" s="142"/>
      <c r="EO32" s="142"/>
      <c r="EP32" s="89" t="str">
        <f>IF($AU$7&lt;&gt;0,IF($O$5="Illusionniste",Sorts!T147,Sorts!N103),"")</f>
        <v/>
      </c>
      <c r="EQ32" s="89" t="str">
        <f>IF($AU$7&lt;&gt;0,IF($O$5="Illusionniste",Sorts!U147,Sorts!O103),"")</f>
        <v/>
      </c>
      <c r="ER32" s="94" t="str">
        <f>IF($AU$7&lt;&gt;0,IF($O$5="Illusionniste",Sorts!V147,Sorts!P103),"")</f>
        <v/>
      </c>
      <c r="ES32" s="107"/>
      <c r="EU32" s="87">
        <v>29</v>
      </c>
      <c r="EV32" s="139"/>
      <c r="EW32" s="139"/>
      <c r="EX32" s="139"/>
      <c r="EY32" s="139"/>
      <c r="EZ32" s="139"/>
      <c r="FA32" s="139"/>
      <c r="FB32" s="139"/>
      <c r="FC32" s="139"/>
      <c r="FD32" s="139"/>
      <c r="FE32" s="139"/>
      <c r="FF32" s="139"/>
      <c r="FG32" s="139"/>
      <c r="FH32" s="140"/>
      <c r="FI32" s="141"/>
      <c r="FJ32" s="134"/>
      <c r="FK32" s="142"/>
      <c r="FL32" s="142"/>
      <c r="FM32" s="142"/>
      <c r="FN32" s="142"/>
      <c r="FO32" s="142"/>
      <c r="FP32" s="142"/>
      <c r="FQ32" s="89"/>
      <c r="FR32" s="89"/>
      <c r="FS32" s="94"/>
      <c r="FT32" s="89"/>
      <c r="FU32" s="133" t="s">
        <v>1391</v>
      </c>
      <c r="FV32" s="134"/>
      <c r="FW32" s="89">
        <v>29</v>
      </c>
      <c r="FX32" s="135" t="str">
        <f>IF($AU$7&lt;&gt;0,IF($O$5="Illusionniste",Sorts!AC147,Sorts!W103),"")</f>
        <v/>
      </c>
      <c r="FY32" s="136"/>
      <c r="FZ32" s="136"/>
      <c r="GA32" s="136"/>
      <c r="GB32" s="136"/>
      <c r="GC32" s="136"/>
      <c r="GD32" s="136"/>
      <c r="GE32" s="136"/>
      <c r="GF32" s="136"/>
      <c r="GG32" s="136"/>
      <c r="GH32" s="136"/>
      <c r="GI32" s="136"/>
      <c r="GJ32" s="136"/>
      <c r="GK32" s="136">
        <v>0</v>
      </c>
      <c r="GL32" s="137"/>
      <c r="GM32" s="138" t="str">
        <f>IF($AU$7&lt;&gt;0,IF($O$5="Illusionniste",Sorts!AD147,Sorts!X103),"")</f>
        <v/>
      </c>
      <c r="GN32" s="134"/>
      <c r="GO32" s="142" t="str">
        <f>IF($AU$7&lt;&gt;0,IF($O$5="Illusionniste",Sorts!AE147,Sorts!Y103),"")</f>
        <v/>
      </c>
      <c r="GP32" s="142"/>
      <c r="GQ32" s="142"/>
      <c r="GR32" s="89" t="str">
        <f>IF($AU$7&lt;&gt;0,IF($O$5="Illusionniste",Sorts!AF147,Sorts!Z103),"")</f>
        <v/>
      </c>
      <c r="GS32" s="89" t="str">
        <f>IF($AU$7&lt;&gt;0,IF($O$5="Illusionniste",Sorts!AG147,Sorts!AA103),"")</f>
        <v/>
      </c>
      <c r="GT32" s="94" t="str">
        <f>IF($AU$7&lt;&gt;0,IF($O$5="Illusionniste",Sorts!AH147,Sorts!AB103),"")</f>
        <v/>
      </c>
      <c r="GU32" s="107"/>
      <c r="GW32" s="87">
        <v>29</v>
      </c>
      <c r="GX32" s="139"/>
      <c r="GY32" s="139"/>
      <c r="GZ32" s="139"/>
      <c r="HA32" s="139"/>
      <c r="HB32" s="139"/>
      <c r="HC32" s="139"/>
      <c r="HD32" s="139"/>
      <c r="HE32" s="139"/>
      <c r="HF32" s="139"/>
      <c r="HG32" s="139"/>
      <c r="HH32" s="139"/>
      <c r="HI32" s="139"/>
      <c r="HJ32" s="140"/>
      <c r="HK32" s="141"/>
      <c r="HL32" s="134"/>
      <c r="HM32" s="142"/>
      <c r="HN32" s="142"/>
      <c r="HO32" s="142"/>
      <c r="HP32" s="142"/>
      <c r="HQ32" s="142"/>
      <c r="HR32" s="142"/>
      <c r="HS32" s="89"/>
      <c r="HT32" s="89"/>
      <c r="HU32" s="94"/>
      <c r="HV32" s="89"/>
      <c r="HW32" s="133" t="s">
        <v>1391</v>
      </c>
      <c r="HX32" s="134"/>
      <c r="HY32" s="89">
        <v>29</v>
      </c>
      <c r="HZ32" s="135" t="str">
        <f>IF($AU$7&lt;&gt;0,IF($O$5="Illusionniste",Sorts!AO147,Sorts!AI103),"")</f>
        <v/>
      </c>
      <c r="IA32" s="136"/>
      <c r="IB32" s="136"/>
      <c r="IC32" s="136"/>
      <c r="ID32" s="136"/>
      <c r="IE32" s="136"/>
      <c r="IF32" s="136"/>
      <c r="IG32" s="136"/>
      <c r="IH32" s="136"/>
      <c r="II32" s="136"/>
      <c r="IJ32" s="136"/>
      <c r="IK32" s="136"/>
      <c r="IL32" s="136"/>
      <c r="IM32" s="136">
        <v>0</v>
      </c>
      <c r="IN32" s="137"/>
      <c r="IO32" s="138" t="str">
        <f>IF($AU$7&lt;&gt;0,IF($O$5="Illusionniste",Sorts!AP147,Sorts!AJ103),"")</f>
        <v/>
      </c>
      <c r="IP32" s="134"/>
      <c r="IQ32" s="142" t="str">
        <f>IF($AU$7&lt;&gt;0,IF($O$5="Illusionniste",Sorts!AQ147,Sorts!AK103),"")</f>
        <v/>
      </c>
      <c r="IR32" s="142"/>
      <c r="IS32" s="142"/>
      <c r="IT32" s="89" t="str">
        <f>IF($AU$7&lt;&gt;0,IF($O$5="Illusionniste",Sorts!AR147,Sorts!AL103),"")</f>
        <v/>
      </c>
      <c r="IU32" s="89" t="str">
        <f>IF($AU$7&lt;&gt;0,IF($O$5="Illusionniste",Sorts!AS147,Sorts!AM103),"")</f>
        <v/>
      </c>
      <c r="IV32" s="94" t="str">
        <f>IF($AU$7&lt;&gt;0,IF($O$5="Illusionniste",Sorts!AT147,Sorts!AN103),"")</f>
        <v/>
      </c>
      <c r="IW32" s="107"/>
      <c r="IY32" s="16"/>
      <c r="KX32" s="29"/>
    </row>
    <row r="33" spans="2:310" ht="15" customHeight="1" thickBot="1" x14ac:dyDescent="0.35">
      <c r="B33" s="270"/>
      <c r="C33" s="271"/>
      <c r="D33" s="239"/>
      <c r="E33" s="239"/>
      <c r="F33" s="239"/>
      <c r="G33" s="239"/>
      <c r="H33" s="239"/>
      <c r="I33" s="239"/>
      <c r="J33" s="239"/>
      <c r="K33" s="239"/>
      <c r="L33" s="240"/>
      <c r="M33" s="240"/>
      <c r="N33" s="240"/>
      <c r="O33" s="240"/>
      <c r="P33" s="29"/>
      <c r="R33" s="29"/>
      <c r="S33" s="272"/>
      <c r="T33" s="273"/>
      <c r="U33" s="273"/>
      <c r="V33" s="274"/>
      <c r="W33" s="260"/>
      <c r="X33" s="261"/>
      <c r="Y33" s="265"/>
      <c r="Z33" s="266"/>
      <c r="AA33" s="266"/>
      <c r="AB33" s="267"/>
      <c r="AC33" s="268"/>
      <c r="AD33" s="269"/>
      <c r="AF33" s="36" t="s">
        <v>67</v>
      </c>
      <c r="AG33" s="37"/>
      <c r="AH33" s="37"/>
      <c r="AI33" s="37"/>
      <c r="AJ33" s="38"/>
      <c r="AK33" s="154"/>
      <c r="AL33" s="155"/>
      <c r="AM33" s="32"/>
      <c r="AN33" s="162" t="s">
        <v>19</v>
      </c>
      <c r="AO33" s="252"/>
      <c r="AQ33" s="87">
        <v>24</v>
      </c>
      <c r="AR33" s="139"/>
      <c r="AS33" s="139"/>
      <c r="AT33" s="139"/>
      <c r="AU33" s="139"/>
      <c r="AV33" s="139"/>
      <c r="AW33" s="139"/>
      <c r="AX33" s="139"/>
      <c r="AY33" s="139"/>
      <c r="AZ33" s="139"/>
      <c r="BA33" s="139"/>
      <c r="BB33" s="139"/>
      <c r="BC33" s="139"/>
      <c r="BD33" s="140"/>
      <c r="BE33" s="141">
        <v>0</v>
      </c>
      <c r="BF33" s="139"/>
      <c r="BG33" s="142"/>
      <c r="BH33" s="142"/>
      <c r="BI33" s="142"/>
      <c r="BJ33" s="142"/>
      <c r="BK33" s="142"/>
      <c r="BL33" s="142"/>
      <c r="BM33" s="89"/>
      <c r="BN33" s="89"/>
      <c r="BO33" s="94"/>
      <c r="BP33" s="89"/>
      <c r="BQ33" s="133" t="s">
        <v>1391</v>
      </c>
      <c r="BR33" s="134"/>
      <c r="BS33" s="89">
        <v>24</v>
      </c>
      <c r="BT33" s="135" t="str">
        <f>IF($AU$7&lt;&gt;0,IF($O$5="ILLUSIONNISTE",Sorts!K142,Sorts!E98),"")</f>
        <v/>
      </c>
      <c r="BU33" s="136"/>
      <c r="BV33" s="136"/>
      <c r="BW33" s="136"/>
      <c r="BX33" s="136"/>
      <c r="BY33" s="136"/>
      <c r="BZ33" s="136"/>
      <c r="CA33" s="136"/>
      <c r="CB33" s="136"/>
      <c r="CC33" s="136"/>
      <c r="CD33" s="136"/>
      <c r="CE33" s="136"/>
      <c r="CF33" s="136"/>
      <c r="CG33" s="136">
        <v>0</v>
      </c>
      <c r="CH33" s="137"/>
      <c r="CI33" s="138" t="str">
        <f>IF($AU$7&lt;&gt;0,IF($O$5="ILLUSIONNISTE",Sorts!L142,Sorts!F98),"")</f>
        <v/>
      </c>
      <c r="CJ33" s="134"/>
      <c r="CK33" s="142" t="str">
        <f>IF($AU$7&lt;&gt;0,IF($O$5="ILLUSIONNISTE",Sorts!M142,Sorts!G98),"")</f>
        <v/>
      </c>
      <c r="CL33" s="142"/>
      <c r="CM33" s="142"/>
      <c r="CN33" s="89" t="str">
        <f>IF($AU$7&lt;&gt;0,IF($O$5="ILLUSIONNISTE",Sorts!N142,Sorts!H98),"")</f>
        <v/>
      </c>
      <c r="CO33" s="89" t="str">
        <f>IF($AU$7&lt;&gt;0,IF($O$5="ILLUSIONNISTE",Sorts!O142,Sorts!I98),"")</f>
        <v/>
      </c>
      <c r="CP33" s="94" t="str">
        <f>IF($AU$7&lt;&gt;0,IF($O$5="ILLUSIONNISTE",Sorts!P142,Sorts!J98),"")</f>
        <v/>
      </c>
      <c r="CQ33" s="61"/>
      <c r="CS33" s="87">
        <v>30</v>
      </c>
      <c r="CT33" s="139"/>
      <c r="CU33" s="139"/>
      <c r="CV33" s="139"/>
      <c r="CW33" s="139"/>
      <c r="CX33" s="139"/>
      <c r="CY33" s="139"/>
      <c r="CZ33" s="139"/>
      <c r="DA33" s="139"/>
      <c r="DB33" s="139"/>
      <c r="DC33" s="139"/>
      <c r="DD33" s="139"/>
      <c r="DE33" s="139"/>
      <c r="DF33" s="140"/>
      <c r="DG33" s="141"/>
      <c r="DH33" s="134"/>
      <c r="DI33" s="142"/>
      <c r="DJ33" s="142"/>
      <c r="DK33" s="142"/>
      <c r="DL33" s="142"/>
      <c r="DM33" s="142"/>
      <c r="DN33" s="142"/>
      <c r="DO33" s="89"/>
      <c r="DP33" s="89"/>
      <c r="DQ33" s="94"/>
      <c r="DR33" s="89"/>
      <c r="DS33" s="133" t="s">
        <v>1391</v>
      </c>
      <c r="DT33" s="134"/>
      <c r="DU33" s="89">
        <v>30</v>
      </c>
      <c r="DV33" s="135" t="str">
        <f>IF($AU$7&lt;&gt;0,IF($O$5="Illusionniste",Sorts!Q148,Sorts!K104),"")</f>
        <v/>
      </c>
      <c r="DW33" s="136"/>
      <c r="DX33" s="136"/>
      <c r="DY33" s="136"/>
      <c r="DZ33" s="136"/>
      <c r="EA33" s="136"/>
      <c r="EB33" s="136"/>
      <c r="EC33" s="136"/>
      <c r="ED33" s="136"/>
      <c r="EE33" s="136"/>
      <c r="EF33" s="136"/>
      <c r="EG33" s="136"/>
      <c r="EH33" s="136"/>
      <c r="EI33" s="136">
        <v>0</v>
      </c>
      <c r="EJ33" s="137"/>
      <c r="EK33" s="138" t="str">
        <f>IF($AU$7&lt;&gt;0,IF($O$5="Illusionniste",Sorts!R148,Sorts!L104),"")</f>
        <v/>
      </c>
      <c r="EL33" s="134"/>
      <c r="EM33" s="142" t="str">
        <f>IF($AU$7&lt;&gt;0,IF($O$5="Illusionniste",Sorts!S148,Sorts!M104),"")</f>
        <v/>
      </c>
      <c r="EN33" s="142"/>
      <c r="EO33" s="142"/>
      <c r="EP33" s="89" t="str">
        <f>IF($AU$7&lt;&gt;0,IF($O$5="Illusionniste",Sorts!T148,Sorts!N104),"")</f>
        <v/>
      </c>
      <c r="EQ33" s="89" t="str">
        <f>IF($AU$7&lt;&gt;0,IF($O$5="Illusionniste",Sorts!U148,Sorts!O104),"")</f>
        <v/>
      </c>
      <c r="ER33" s="94" t="str">
        <f>IF($AU$7&lt;&gt;0,IF($O$5="Illusionniste",Sorts!V148,Sorts!P104),"")</f>
        <v/>
      </c>
      <c r="ES33" s="61"/>
      <c r="EU33" s="87">
        <v>30</v>
      </c>
      <c r="EV33" s="139"/>
      <c r="EW33" s="139"/>
      <c r="EX33" s="139"/>
      <c r="EY33" s="139"/>
      <c r="EZ33" s="139"/>
      <c r="FA33" s="139"/>
      <c r="FB33" s="139"/>
      <c r="FC33" s="139"/>
      <c r="FD33" s="139"/>
      <c r="FE33" s="139"/>
      <c r="FF33" s="139"/>
      <c r="FG33" s="139"/>
      <c r="FH33" s="140"/>
      <c r="FI33" s="141"/>
      <c r="FJ33" s="134"/>
      <c r="FK33" s="142"/>
      <c r="FL33" s="142"/>
      <c r="FM33" s="142"/>
      <c r="FN33" s="142"/>
      <c r="FO33" s="142"/>
      <c r="FP33" s="142"/>
      <c r="FQ33" s="89"/>
      <c r="FR33" s="89"/>
      <c r="FS33" s="94"/>
      <c r="FT33" s="89"/>
      <c r="FU33" s="133" t="s">
        <v>1391</v>
      </c>
      <c r="FV33" s="134"/>
      <c r="FW33" s="89">
        <v>30</v>
      </c>
      <c r="FX33" s="135" t="str">
        <f>IF($AU$7&lt;&gt;0,IF($O$5="Illusionniste",Sorts!AC148,Sorts!W104),"")</f>
        <v/>
      </c>
      <c r="FY33" s="136"/>
      <c r="FZ33" s="136"/>
      <c r="GA33" s="136"/>
      <c r="GB33" s="136"/>
      <c r="GC33" s="136"/>
      <c r="GD33" s="136"/>
      <c r="GE33" s="136"/>
      <c r="GF33" s="136"/>
      <c r="GG33" s="136"/>
      <c r="GH33" s="136"/>
      <c r="GI33" s="136"/>
      <c r="GJ33" s="136"/>
      <c r="GK33" s="136">
        <v>0</v>
      </c>
      <c r="GL33" s="137"/>
      <c r="GM33" s="138" t="str">
        <f>IF($AU$7&lt;&gt;0,IF($O$5="Illusionniste",Sorts!AD148,Sorts!X104),"")</f>
        <v/>
      </c>
      <c r="GN33" s="134"/>
      <c r="GO33" s="142" t="str">
        <f>IF($AU$7&lt;&gt;0,IF($O$5="Illusionniste",Sorts!AE148,Sorts!Y104),"")</f>
        <v/>
      </c>
      <c r="GP33" s="142"/>
      <c r="GQ33" s="142"/>
      <c r="GR33" s="89" t="str">
        <f>IF($AU$7&lt;&gt;0,IF($O$5="Illusionniste",Sorts!AF148,Sorts!Z104),"")</f>
        <v/>
      </c>
      <c r="GS33" s="89" t="str">
        <f>IF($AU$7&lt;&gt;0,IF($O$5="Illusionniste",Sorts!AG148,Sorts!AA104),"")</f>
        <v/>
      </c>
      <c r="GT33" s="94" t="str">
        <f>IF($AU$7&lt;&gt;0,IF($O$5="Illusionniste",Sorts!AH148,Sorts!AB104),"")</f>
        <v/>
      </c>
      <c r="GU33" s="61"/>
      <c r="GW33" s="87">
        <v>30</v>
      </c>
      <c r="GX33" s="139"/>
      <c r="GY33" s="139"/>
      <c r="GZ33" s="139"/>
      <c r="HA33" s="139"/>
      <c r="HB33" s="139"/>
      <c r="HC33" s="139"/>
      <c r="HD33" s="139"/>
      <c r="HE33" s="139"/>
      <c r="HF33" s="139"/>
      <c r="HG33" s="139"/>
      <c r="HH33" s="139"/>
      <c r="HI33" s="139"/>
      <c r="HJ33" s="140"/>
      <c r="HK33" s="141"/>
      <c r="HL33" s="134"/>
      <c r="HM33" s="142"/>
      <c r="HN33" s="142"/>
      <c r="HO33" s="142"/>
      <c r="HP33" s="142"/>
      <c r="HQ33" s="142"/>
      <c r="HR33" s="142"/>
      <c r="HS33" s="89"/>
      <c r="HT33" s="89"/>
      <c r="HU33" s="94"/>
      <c r="HV33" s="89"/>
      <c r="HW33" s="133" t="s">
        <v>1391</v>
      </c>
      <c r="HX33" s="134"/>
      <c r="HY33" s="89">
        <v>30</v>
      </c>
      <c r="HZ33" s="135" t="str">
        <f>IF($AU$7&lt;&gt;0,IF($O$5="Illusionniste",Sorts!AO148,Sorts!AI104),"")</f>
        <v/>
      </c>
      <c r="IA33" s="136"/>
      <c r="IB33" s="136"/>
      <c r="IC33" s="136"/>
      <c r="ID33" s="136"/>
      <c r="IE33" s="136"/>
      <c r="IF33" s="136"/>
      <c r="IG33" s="136"/>
      <c r="IH33" s="136"/>
      <c r="II33" s="136"/>
      <c r="IJ33" s="136"/>
      <c r="IK33" s="136"/>
      <c r="IL33" s="136"/>
      <c r="IM33" s="136">
        <v>0</v>
      </c>
      <c r="IN33" s="137"/>
      <c r="IO33" s="138" t="str">
        <f>IF($AU$7&lt;&gt;0,IF($O$5="Illusionniste",Sorts!AP148,Sorts!AJ104),"")</f>
        <v/>
      </c>
      <c r="IP33" s="134"/>
      <c r="IQ33" s="142" t="str">
        <f>IF($AU$7&lt;&gt;0,IF($O$5="Illusionniste",Sorts!AQ148,Sorts!AK104),"")</f>
        <v/>
      </c>
      <c r="IR33" s="142"/>
      <c r="IS33" s="142"/>
      <c r="IT33" s="89" t="str">
        <f>IF($AU$7&lt;&gt;0,IF($O$5="Illusionniste",Sorts!AR148,Sorts!AL104),"")</f>
        <v/>
      </c>
      <c r="IU33" s="89" t="str">
        <f>IF($AU$7&lt;&gt;0,IF($O$5="Illusionniste",Sorts!AS148,Sorts!AM104),"")</f>
        <v/>
      </c>
      <c r="IV33" s="94" t="str">
        <f>IF($AU$7&lt;&gt;0,IF($O$5="Illusionniste",Sorts!AT148,Sorts!AN104),"")</f>
        <v/>
      </c>
      <c r="IW33" s="61"/>
      <c r="IY33" s="16"/>
      <c r="KX33" s="29"/>
    </row>
    <row r="34" spans="2:310" ht="15" customHeight="1" thickTop="1" thickBot="1" x14ac:dyDescent="0.35">
      <c r="B34" s="237" t="s">
        <v>49</v>
      </c>
      <c r="C34" s="238"/>
      <c r="D34" s="239" t="s">
        <v>306</v>
      </c>
      <c r="E34" s="239"/>
      <c r="F34" s="239"/>
      <c r="G34" s="239"/>
      <c r="H34" s="239"/>
      <c r="I34" s="239"/>
      <c r="J34" s="239"/>
      <c r="K34" s="239"/>
      <c r="L34" s="240">
        <f t="shared" ref="L34" si="0">IF(D34&lt;&gt;"",0,0)</f>
        <v>0</v>
      </c>
      <c r="M34" s="240"/>
      <c r="N34" s="240">
        <v>0</v>
      </c>
      <c r="O34" s="240"/>
      <c r="P34" s="29"/>
      <c r="AF34" s="244" t="s">
        <v>68</v>
      </c>
      <c r="AG34" s="245"/>
      <c r="AH34" s="245"/>
      <c r="AI34" s="245"/>
      <c r="AJ34" s="246"/>
      <c r="AK34" s="152">
        <f>INDEX(Niveaux!$A$523:$L$559,$AM$5+1,MATCH($O$5,Niveaux!$B$523:$L$523,0)+1)+$AA$17+$AN$27</f>
        <v>15</v>
      </c>
      <c r="AL34" s="153"/>
      <c r="AM34" s="32"/>
      <c r="AN34" s="162">
        <f>Z15</f>
        <v>-3</v>
      </c>
      <c r="AO34" s="252"/>
      <c r="AQ34" s="87">
        <v>25</v>
      </c>
      <c r="AR34" s="139"/>
      <c r="AS34" s="139"/>
      <c r="AT34" s="139"/>
      <c r="AU34" s="139"/>
      <c r="AV34" s="139"/>
      <c r="AW34" s="139"/>
      <c r="AX34" s="139"/>
      <c r="AY34" s="139"/>
      <c r="AZ34" s="139"/>
      <c r="BA34" s="139"/>
      <c r="BB34" s="139"/>
      <c r="BC34" s="139"/>
      <c r="BD34" s="140"/>
      <c r="BE34" s="141">
        <v>0</v>
      </c>
      <c r="BF34" s="139"/>
      <c r="BG34" s="142"/>
      <c r="BH34" s="142"/>
      <c r="BI34" s="142"/>
      <c r="BJ34" s="142"/>
      <c r="BK34" s="142"/>
      <c r="BL34" s="142"/>
      <c r="BM34" s="89"/>
      <c r="BN34" s="89"/>
      <c r="BO34" s="94"/>
      <c r="BP34" s="89"/>
      <c r="BQ34" s="133" t="s">
        <v>1391</v>
      </c>
      <c r="BR34" s="134"/>
      <c r="BS34" s="89">
        <v>25</v>
      </c>
      <c r="BT34" s="135" t="str">
        <f>IF($AU$7&lt;&gt;0,IF($O$5="ILLUSIONNISTE",Sorts!K143,Sorts!E99),"")</f>
        <v/>
      </c>
      <c r="BU34" s="136"/>
      <c r="BV34" s="136"/>
      <c r="BW34" s="136"/>
      <c r="BX34" s="136"/>
      <c r="BY34" s="136"/>
      <c r="BZ34" s="136"/>
      <c r="CA34" s="136"/>
      <c r="CB34" s="136"/>
      <c r="CC34" s="136"/>
      <c r="CD34" s="136"/>
      <c r="CE34" s="136"/>
      <c r="CF34" s="136"/>
      <c r="CG34" s="136">
        <v>0</v>
      </c>
      <c r="CH34" s="137"/>
      <c r="CI34" s="138" t="str">
        <f>IF($AU$7&lt;&gt;0,IF($O$5="ILLUSIONNISTE",Sorts!L143,Sorts!F99),"")</f>
        <v/>
      </c>
      <c r="CJ34" s="134"/>
      <c r="CK34" s="142" t="str">
        <f>IF($AU$7&lt;&gt;0,IF($O$5="ILLUSIONNISTE",Sorts!M143,Sorts!G99),"")</f>
        <v/>
      </c>
      <c r="CL34" s="142"/>
      <c r="CM34" s="142"/>
      <c r="CN34" s="89" t="str">
        <f>IF($AU$7&lt;&gt;0,IF($O$5="ILLUSIONNISTE",Sorts!N143,Sorts!H99),"")</f>
        <v/>
      </c>
      <c r="CO34" s="89" t="str">
        <f>IF($AU$7&lt;&gt;0,IF($O$5="ILLUSIONNISTE",Sorts!O143,Sorts!I99),"")</f>
        <v/>
      </c>
      <c r="CP34" s="94" t="str">
        <f>IF($AU$7&lt;&gt;0,IF($O$5="ILLUSIONNISTE",Sorts!P143,Sorts!J99),"")</f>
        <v/>
      </c>
      <c r="CQ34" s="61"/>
      <c r="CS34" s="87">
        <v>31</v>
      </c>
      <c r="CT34" s="139"/>
      <c r="CU34" s="139"/>
      <c r="CV34" s="139"/>
      <c r="CW34" s="139"/>
      <c r="CX34" s="139"/>
      <c r="CY34" s="139"/>
      <c r="CZ34" s="139"/>
      <c r="DA34" s="139"/>
      <c r="DB34" s="139"/>
      <c r="DC34" s="139"/>
      <c r="DD34" s="139"/>
      <c r="DE34" s="139"/>
      <c r="DF34" s="140"/>
      <c r="DG34" s="141"/>
      <c r="DH34" s="134"/>
      <c r="DI34" s="142"/>
      <c r="DJ34" s="142"/>
      <c r="DK34" s="142"/>
      <c r="DL34" s="142"/>
      <c r="DM34" s="142"/>
      <c r="DN34" s="142"/>
      <c r="DO34" s="89"/>
      <c r="DP34" s="89"/>
      <c r="DQ34" s="94"/>
      <c r="DR34" s="89"/>
      <c r="DS34" s="133" t="s">
        <v>1391</v>
      </c>
      <c r="DT34" s="134"/>
      <c r="DU34" s="89">
        <v>31</v>
      </c>
      <c r="DV34" s="135" t="str">
        <f>IF($AU$7&lt;&gt;0,IF($O$5="Illusionniste",Sorts!Q149,Sorts!K105),"")</f>
        <v/>
      </c>
      <c r="DW34" s="136"/>
      <c r="DX34" s="136"/>
      <c r="DY34" s="136"/>
      <c r="DZ34" s="136"/>
      <c r="EA34" s="136"/>
      <c r="EB34" s="136"/>
      <c r="EC34" s="136"/>
      <c r="ED34" s="136"/>
      <c r="EE34" s="136"/>
      <c r="EF34" s="136"/>
      <c r="EG34" s="136"/>
      <c r="EH34" s="136"/>
      <c r="EI34" s="136">
        <v>0</v>
      </c>
      <c r="EJ34" s="137"/>
      <c r="EK34" s="138" t="str">
        <f>IF($AU$7&lt;&gt;0,IF($O$5="Illusionniste",Sorts!R149,Sorts!L105),"")</f>
        <v/>
      </c>
      <c r="EL34" s="134"/>
      <c r="EM34" s="142" t="str">
        <f>IF($AU$7&lt;&gt;0,IF($O$5="Illusionniste",Sorts!S149,Sorts!M105),"")</f>
        <v/>
      </c>
      <c r="EN34" s="142"/>
      <c r="EO34" s="142"/>
      <c r="EP34" s="89" t="str">
        <f>IF($AU$7&lt;&gt;0,IF($O$5="Illusionniste",Sorts!T149,Sorts!N105),"")</f>
        <v/>
      </c>
      <c r="EQ34" s="89" t="str">
        <f>IF($AU$7&lt;&gt;0,IF($O$5="Illusionniste",Sorts!U149,Sorts!O105),"")</f>
        <v/>
      </c>
      <c r="ER34" s="94" t="str">
        <f>IF($AU$7&lt;&gt;0,IF($O$5="Illusionniste",Sorts!V149,Sorts!P105),"")</f>
        <v/>
      </c>
      <c r="ES34" s="61"/>
      <c r="EU34" s="87">
        <v>31</v>
      </c>
      <c r="EV34" s="139"/>
      <c r="EW34" s="139"/>
      <c r="EX34" s="139"/>
      <c r="EY34" s="139"/>
      <c r="EZ34" s="139"/>
      <c r="FA34" s="139"/>
      <c r="FB34" s="139"/>
      <c r="FC34" s="139"/>
      <c r="FD34" s="139"/>
      <c r="FE34" s="139"/>
      <c r="FF34" s="139"/>
      <c r="FG34" s="139"/>
      <c r="FH34" s="140"/>
      <c r="FI34" s="141"/>
      <c r="FJ34" s="134"/>
      <c r="FK34" s="142"/>
      <c r="FL34" s="142"/>
      <c r="FM34" s="142"/>
      <c r="FN34" s="142"/>
      <c r="FO34" s="142"/>
      <c r="FP34" s="142"/>
      <c r="FQ34" s="89"/>
      <c r="FR34" s="89"/>
      <c r="FS34" s="94"/>
      <c r="FT34" s="89"/>
      <c r="FU34" s="133" t="s">
        <v>1391</v>
      </c>
      <c r="FV34" s="134"/>
      <c r="FW34" s="89">
        <v>31</v>
      </c>
      <c r="FX34" s="135" t="str">
        <f>IF($AU$7&lt;&gt;0,IF($O$5="Illusionniste",Sorts!AC149,Sorts!W105),"")</f>
        <v/>
      </c>
      <c r="FY34" s="136"/>
      <c r="FZ34" s="136"/>
      <c r="GA34" s="136"/>
      <c r="GB34" s="136"/>
      <c r="GC34" s="136"/>
      <c r="GD34" s="136"/>
      <c r="GE34" s="136"/>
      <c r="GF34" s="136"/>
      <c r="GG34" s="136"/>
      <c r="GH34" s="136"/>
      <c r="GI34" s="136"/>
      <c r="GJ34" s="136"/>
      <c r="GK34" s="136">
        <v>0</v>
      </c>
      <c r="GL34" s="137"/>
      <c r="GM34" s="138" t="str">
        <f>IF($AU$7&lt;&gt;0,IF($O$5="Illusionniste",Sorts!AD149,Sorts!X105),"")</f>
        <v/>
      </c>
      <c r="GN34" s="134"/>
      <c r="GO34" s="142" t="str">
        <f>IF($AU$7&lt;&gt;0,IF($O$5="Illusionniste",Sorts!AE149,Sorts!Y105),"")</f>
        <v/>
      </c>
      <c r="GP34" s="142"/>
      <c r="GQ34" s="142"/>
      <c r="GR34" s="89" t="str">
        <f>IF($AU$7&lt;&gt;0,IF($O$5="Illusionniste",Sorts!AF149,Sorts!Z105),"")</f>
        <v/>
      </c>
      <c r="GS34" s="89" t="str">
        <f>IF($AU$7&lt;&gt;0,IF($O$5="Illusionniste",Sorts!AG149,Sorts!AA105),"")</f>
        <v/>
      </c>
      <c r="GT34" s="94" t="str">
        <f>IF($AU$7&lt;&gt;0,IF($O$5="Illusionniste",Sorts!AH149,Sorts!AB105),"")</f>
        <v/>
      </c>
      <c r="GU34" s="61"/>
      <c r="GW34" s="327" t="s">
        <v>1402</v>
      </c>
      <c r="GX34" s="328"/>
      <c r="GY34" s="328"/>
      <c r="GZ34" s="328"/>
      <c r="HA34" s="328"/>
      <c r="HB34" s="328"/>
      <c r="HC34" s="328"/>
      <c r="HD34" s="328"/>
      <c r="HE34" s="328"/>
      <c r="HF34" s="328"/>
      <c r="HG34" s="328"/>
      <c r="HH34" s="328"/>
      <c r="HI34" s="328"/>
      <c r="HJ34" s="328"/>
      <c r="HK34" s="328"/>
      <c r="HL34" s="328"/>
      <c r="HM34" s="328"/>
      <c r="HN34" s="328"/>
      <c r="HO34" s="328"/>
      <c r="HP34" s="328"/>
      <c r="HQ34" s="328"/>
      <c r="HR34" s="328"/>
      <c r="HS34" s="328"/>
      <c r="HT34" s="328"/>
      <c r="HU34" s="328"/>
      <c r="HV34" s="328"/>
      <c r="HW34" s="328"/>
      <c r="HX34" s="328"/>
      <c r="HY34" s="328"/>
      <c r="HZ34" s="328"/>
      <c r="IA34" s="328"/>
      <c r="IB34" s="328"/>
      <c r="IC34" s="328"/>
      <c r="ID34" s="328"/>
      <c r="IE34" s="328"/>
      <c r="IF34" s="328"/>
      <c r="IG34" s="328"/>
      <c r="IH34" s="328"/>
      <c r="II34" s="328"/>
      <c r="IJ34" s="328"/>
      <c r="IK34" s="328"/>
      <c r="IL34" s="328"/>
      <c r="IM34" s="328"/>
      <c r="IN34" s="328"/>
      <c r="IO34" s="328"/>
      <c r="IP34" s="328"/>
      <c r="IQ34" s="328"/>
      <c r="IR34" s="328"/>
      <c r="IS34" s="328"/>
      <c r="IT34" s="328"/>
      <c r="IU34" s="328"/>
      <c r="IV34" s="329"/>
      <c r="IW34" s="61"/>
      <c r="IY34" s="327" t="s">
        <v>1404</v>
      </c>
      <c r="IZ34" s="328"/>
      <c r="JA34" s="328"/>
      <c r="JB34" s="328"/>
      <c r="JC34" s="328"/>
      <c r="JD34" s="328"/>
      <c r="JE34" s="328"/>
      <c r="JF34" s="328"/>
      <c r="JG34" s="328"/>
      <c r="JH34" s="328"/>
      <c r="JI34" s="328"/>
      <c r="JJ34" s="328"/>
      <c r="JK34" s="328"/>
      <c r="JL34" s="328"/>
      <c r="JM34" s="328"/>
      <c r="JN34" s="328"/>
      <c r="JO34" s="328"/>
      <c r="JP34" s="328"/>
      <c r="JQ34" s="328"/>
      <c r="JR34" s="328"/>
      <c r="JS34" s="328"/>
      <c r="JT34" s="328"/>
      <c r="JU34" s="328"/>
      <c r="JV34" s="328"/>
      <c r="JW34" s="328"/>
      <c r="JX34" s="328"/>
      <c r="JY34" s="328"/>
      <c r="JZ34" s="328"/>
      <c r="KA34" s="328"/>
      <c r="KB34" s="328"/>
      <c r="KC34" s="328"/>
      <c r="KD34" s="328"/>
      <c r="KE34" s="328"/>
      <c r="KF34" s="328"/>
      <c r="KG34" s="328"/>
      <c r="KH34" s="328"/>
      <c r="KI34" s="328"/>
      <c r="KJ34" s="328"/>
      <c r="KK34" s="328"/>
      <c r="KL34" s="328"/>
      <c r="KM34" s="328"/>
      <c r="KN34" s="328"/>
      <c r="KO34" s="328"/>
      <c r="KP34" s="328"/>
      <c r="KQ34" s="328"/>
      <c r="KR34" s="328"/>
      <c r="KS34" s="328"/>
      <c r="KT34" s="328"/>
      <c r="KU34" s="328"/>
      <c r="KV34" s="328"/>
      <c r="KW34" s="328"/>
      <c r="KX34" s="329"/>
    </row>
    <row r="35" spans="2:310" ht="15" customHeight="1" thickTop="1" thickBot="1" x14ac:dyDescent="0.4">
      <c r="B35" s="237"/>
      <c r="C35" s="238"/>
      <c r="D35" s="239"/>
      <c r="E35" s="239"/>
      <c r="F35" s="239"/>
      <c r="G35" s="239"/>
      <c r="H35" s="239"/>
      <c r="I35" s="239"/>
      <c r="J35" s="239"/>
      <c r="K35" s="239"/>
      <c r="L35" s="240"/>
      <c r="M35" s="240"/>
      <c r="N35" s="240"/>
      <c r="O35" s="240"/>
      <c r="P35" s="29"/>
      <c r="R35" s="143" t="s">
        <v>407</v>
      </c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145"/>
      <c r="AF35" s="255"/>
      <c r="AG35" s="256"/>
      <c r="AH35" s="256"/>
      <c r="AI35" s="256"/>
      <c r="AJ35" s="257"/>
      <c r="AK35" s="154"/>
      <c r="AL35" s="155"/>
      <c r="AM35" s="32"/>
      <c r="AO35" s="29"/>
      <c r="AQ35" s="87">
        <v>26</v>
      </c>
      <c r="AR35" s="139"/>
      <c r="AS35" s="139"/>
      <c r="AT35" s="139"/>
      <c r="AU35" s="139"/>
      <c r="AV35" s="139"/>
      <c r="AW35" s="139"/>
      <c r="AX35" s="139"/>
      <c r="AY35" s="139"/>
      <c r="AZ35" s="139"/>
      <c r="BA35" s="139"/>
      <c r="BB35" s="139"/>
      <c r="BC35" s="139"/>
      <c r="BD35" s="140"/>
      <c r="BE35" s="141">
        <v>0</v>
      </c>
      <c r="BF35" s="139"/>
      <c r="BG35" s="142"/>
      <c r="BH35" s="142"/>
      <c r="BI35" s="142"/>
      <c r="BJ35" s="142"/>
      <c r="BK35" s="142"/>
      <c r="BL35" s="142"/>
      <c r="BM35" s="89"/>
      <c r="BN35" s="89"/>
      <c r="BO35" s="94"/>
      <c r="BP35" s="89"/>
      <c r="BQ35" s="133" t="s">
        <v>1391</v>
      </c>
      <c r="BR35" s="134"/>
      <c r="BS35" s="89">
        <v>26</v>
      </c>
      <c r="BT35" s="135" t="str">
        <f>IF($AU$7&lt;&gt;0,IF($O$5="ILLUSIONNISTE",Sorts!K144,Sorts!E100),"")</f>
        <v/>
      </c>
      <c r="BU35" s="136"/>
      <c r="BV35" s="136"/>
      <c r="BW35" s="136"/>
      <c r="BX35" s="136"/>
      <c r="BY35" s="136"/>
      <c r="BZ35" s="136"/>
      <c r="CA35" s="136"/>
      <c r="CB35" s="136"/>
      <c r="CC35" s="136"/>
      <c r="CD35" s="136"/>
      <c r="CE35" s="136"/>
      <c r="CF35" s="136"/>
      <c r="CG35" s="136">
        <v>0</v>
      </c>
      <c r="CH35" s="137"/>
      <c r="CI35" s="138" t="str">
        <f>IF($AU$7&lt;&gt;0,IF($O$5="ILLUSIONNISTE",Sorts!L144,Sorts!F100),"")</f>
        <v/>
      </c>
      <c r="CJ35" s="134"/>
      <c r="CK35" s="142" t="str">
        <f>IF($AU$7&lt;&gt;0,IF($O$5="ILLUSIONNISTE",Sorts!M144,Sorts!G100),"")</f>
        <v/>
      </c>
      <c r="CL35" s="142"/>
      <c r="CM35" s="142"/>
      <c r="CN35" s="89" t="str">
        <f>IF($AU$7&lt;&gt;0,IF($O$5="ILLUSIONNISTE",Sorts!N144,Sorts!H100),"")</f>
        <v/>
      </c>
      <c r="CO35" s="89" t="str">
        <f>IF($AU$7&lt;&gt;0,IF($O$5="ILLUSIONNISTE",Sorts!O144,Sorts!I100),"")</f>
        <v/>
      </c>
      <c r="CP35" s="94" t="str">
        <f>IF($AU$7&lt;&gt;0,IF($O$5="ILLUSIONNISTE",Sorts!P144,Sorts!J100),"")</f>
        <v/>
      </c>
      <c r="CQ35" s="61"/>
      <c r="CS35" s="87">
        <v>32</v>
      </c>
      <c r="CT35" s="139"/>
      <c r="CU35" s="139"/>
      <c r="CV35" s="139"/>
      <c r="CW35" s="139"/>
      <c r="CX35" s="139"/>
      <c r="CY35" s="139"/>
      <c r="CZ35" s="139"/>
      <c r="DA35" s="139"/>
      <c r="DB35" s="139"/>
      <c r="DC35" s="139"/>
      <c r="DD35" s="139"/>
      <c r="DE35" s="139"/>
      <c r="DF35" s="140"/>
      <c r="DG35" s="141"/>
      <c r="DH35" s="134"/>
      <c r="DI35" s="142"/>
      <c r="DJ35" s="142"/>
      <c r="DK35" s="142"/>
      <c r="DL35" s="142"/>
      <c r="DM35" s="142"/>
      <c r="DN35" s="142"/>
      <c r="DO35" s="89"/>
      <c r="DP35" s="89"/>
      <c r="DQ35" s="94"/>
      <c r="DR35" s="89"/>
      <c r="DS35" s="133" t="s">
        <v>1391</v>
      </c>
      <c r="DT35" s="134"/>
      <c r="DU35" s="89">
        <v>32</v>
      </c>
      <c r="DV35" s="135" t="str">
        <f>IF($AU$7&lt;&gt;0,IF($O$5="Illusionniste",Sorts!Q150,Sorts!K106),"")</f>
        <v/>
      </c>
      <c r="DW35" s="136"/>
      <c r="DX35" s="136"/>
      <c r="DY35" s="136"/>
      <c r="DZ35" s="136"/>
      <c r="EA35" s="136"/>
      <c r="EB35" s="136"/>
      <c r="EC35" s="136"/>
      <c r="ED35" s="136"/>
      <c r="EE35" s="136"/>
      <c r="EF35" s="136"/>
      <c r="EG35" s="136"/>
      <c r="EH35" s="136"/>
      <c r="EI35" s="136">
        <v>0</v>
      </c>
      <c r="EJ35" s="137"/>
      <c r="EK35" s="138" t="str">
        <f>IF($AU$7&lt;&gt;0,IF($O$5="Illusionniste",Sorts!R150,Sorts!L106),"")</f>
        <v/>
      </c>
      <c r="EL35" s="134"/>
      <c r="EM35" s="142" t="str">
        <f>IF($AU$7&lt;&gt;0,IF($O$5="Illusionniste",Sorts!S150,Sorts!M106),"")</f>
        <v/>
      </c>
      <c r="EN35" s="142"/>
      <c r="EO35" s="142"/>
      <c r="EP35" s="89" t="str">
        <f>IF($AU$7&lt;&gt;0,IF($O$5="Illusionniste",Sorts!T150,Sorts!N106),"")</f>
        <v/>
      </c>
      <c r="EQ35" s="89" t="str">
        <f>IF($AU$7&lt;&gt;0,IF($O$5="Illusionniste",Sorts!U150,Sorts!O106),"")</f>
        <v/>
      </c>
      <c r="ER35" s="94" t="str">
        <f>IF($AU$7&lt;&gt;0,IF($O$5="Illusionniste",Sorts!V150,Sorts!P106),"")</f>
        <v/>
      </c>
      <c r="ES35" s="61"/>
      <c r="EU35" s="87">
        <v>32</v>
      </c>
      <c r="EV35" s="139"/>
      <c r="EW35" s="139"/>
      <c r="EX35" s="139"/>
      <c r="EY35" s="139"/>
      <c r="EZ35" s="139"/>
      <c r="FA35" s="139"/>
      <c r="FB35" s="139"/>
      <c r="FC35" s="139"/>
      <c r="FD35" s="139"/>
      <c r="FE35" s="139"/>
      <c r="FF35" s="139"/>
      <c r="FG35" s="139"/>
      <c r="FH35" s="140"/>
      <c r="FI35" s="141"/>
      <c r="FJ35" s="134"/>
      <c r="FK35" s="142"/>
      <c r="FL35" s="142"/>
      <c r="FM35" s="142"/>
      <c r="FN35" s="142"/>
      <c r="FO35" s="142"/>
      <c r="FP35" s="142"/>
      <c r="FQ35" s="89"/>
      <c r="FR35" s="89"/>
      <c r="FS35" s="94"/>
      <c r="FT35" s="89"/>
      <c r="FU35" s="133" t="s">
        <v>1391</v>
      </c>
      <c r="FV35" s="134"/>
      <c r="FW35" s="89">
        <v>32</v>
      </c>
      <c r="FX35" s="135" t="str">
        <f>IF($AU$7&lt;&gt;0,IF($O$5="Illusionniste",Sorts!AC150,Sorts!W106),"")</f>
        <v/>
      </c>
      <c r="FY35" s="136"/>
      <c r="FZ35" s="136"/>
      <c r="GA35" s="136"/>
      <c r="GB35" s="136"/>
      <c r="GC35" s="136"/>
      <c r="GD35" s="136"/>
      <c r="GE35" s="136"/>
      <c r="GF35" s="136"/>
      <c r="GG35" s="136"/>
      <c r="GH35" s="136"/>
      <c r="GI35" s="136"/>
      <c r="GJ35" s="136"/>
      <c r="GK35" s="136">
        <v>0</v>
      </c>
      <c r="GL35" s="137"/>
      <c r="GM35" s="138" t="str">
        <f>IF($AU$7&lt;&gt;0,IF($O$5="Illusionniste",Sorts!AD150,Sorts!X106),"")</f>
        <v/>
      </c>
      <c r="GN35" s="134"/>
      <c r="GO35" s="142" t="str">
        <f>IF($AU$7&lt;&gt;0,IF($O$5="Illusionniste",Sorts!AE150,Sorts!Y106),"")</f>
        <v/>
      </c>
      <c r="GP35" s="142"/>
      <c r="GQ35" s="142"/>
      <c r="GR35" s="89" t="str">
        <f>IF($AU$7&lt;&gt;0,IF($O$5="Illusionniste",Sorts!AF150,Sorts!Z106),"")</f>
        <v/>
      </c>
      <c r="GS35" s="89" t="str">
        <f>IF($AU$7&lt;&gt;0,IF($O$5="Illusionniste",Sorts!AG150,Sorts!AA106),"")</f>
        <v/>
      </c>
      <c r="GT35" s="94" t="str">
        <f>IF($AU$7&lt;&gt;0,IF($O$5="Illusionniste",Sorts!AH150,Sorts!AB106),"")</f>
        <v/>
      </c>
      <c r="GU35" s="61"/>
      <c r="GW35" s="88" t="s">
        <v>1384</v>
      </c>
      <c r="GX35" s="331" t="s">
        <v>1385</v>
      </c>
      <c r="GY35" s="331"/>
      <c r="GZ35" s="331"/>
      <c r="HA35" s="331"/>
      <c r="HB35" s="331"/>
      <c r="HC35" s="331"/>
      <c r="HD35" s="331"/>
      <c r="HE35" s="331"/>
      <c r="HF35" s="331"/>
      <c r="HG35" s="331"/>
      <c r="HH35" s="331"/>
      <c r="HI35" s="331"/>
      <c r="HJ35" s="331"/>
      <c r="HK35" s="90">
        <f>SUM(HK36:HK81)</f>
        <v>0</v>
      </c>
      <c r="HL35" s="91" t="s">
        <v>562</v>
      </c>
      <c r="HM35" s="310" t="s">
        <v>1386</v>
      </c>
      <c r="HN35" s="310"/>
      <c r="HO35" s="310"/>
      <c r="HP35" s="310" t="s">
        <v>1387</v>
      </c>
      <c r="HQ35" s="310"/>
      <c r="HR35" s="310"/>
      <c r="HS35" s="92" t="s">
        <v>1388</v>
      </c>
      <c r="HT35" s="92" t="s">
        <v>577</v>
      </c>
      <c r="HU35" s="93" t="s">
        <v>562</v>
      </c>
      <c r="HV35" s="92"/>
      <c r="HW35" s="96">
        <f>COUNTIF(HW36:HX59,"C")</f>
        <v>0</v>
      </c>
      <c r="HX35" s="92" t="s">
        <v>1383</v>
      </c>
      <c r="HY35" s="97" t="s">
        <v>1384</v>
      </c>
      <c r="HZ35" s="322" t="s">
        <v>1406</v>
      </c>
      <c r="IA35" s="323"/>
      <c r="IB35" s="323"/>
      <c r="IC35" s="323"/>
      <c r="ID35" s="323"/>
      <c r="IE35" s="323"/>
      <c r="IF35" s="323"/>
      <c r="IG35" s="323"/>
      <c r="IH35" s="323"/>
      <c r="II35" s="323"/>
      <c r="IJ35" s="323"/>
      <c r="IK35" s="323"/>
      <c r="IL35" s="323"/>
      <c r="IM35" s="90">
        <f>SUM(IM36:IM81)</f>
        <v>0</v>
      </c>
      <c r="IN35" s="91" t="s">
        <v>562</v>
      </c>
      <c r="IO35" s="310" t="s">
        <v>1386</v>
      </c>
      <c r="IP35" s="310"/>
      <c r="IQ35" s="92"/>
      <c r="IR35" s="92" t="s">
        <v>1387</v>
      </c>
      <c r="IS35" s="92"/>
      <c r="IT35" s="92" t="s">
        <v>1388</v>
      </c>
      <c r="IU35" s="92" t="s">
        <v>577</v>
      </c>
      <c r="IV35" s="93" t="s">
        <v>562</v>
      </c>
      <c r="IW35" s="61"/>
      <c r="IY35" s="88"/>
      <c r="IZ35" s="331"/>
      <c r="JA35" s="331"/>
      <c r="JB35" s="331"/>
      <c r="JC35" s="331"/>
      <c r="JD35" s="331"/>
      <c r="JE35" s="331"/>
      <c r="JF35" s="331"/>
      <c r="JG35" s="331"/>
      <c r="JH35" s="331"/>
      <c r="JI35" s="331"/>
      <c r="JJ35" s="331"/>
      <c r="JK35" s="331"/>
      <c r="JL35" s="331"/>
      <c r="JM35" s="90"/>
      <c r="JN35" s="91"/>
      <c r="JO35" s="310"/>
      <c r="JP35" s="310"/>
      <c r="JQ35" s="310"/>
      <c r="JR35" s="310"/>
      <c r="JS35" s="310"/>
      <c r="JT35" s="310"/>
      <c r="JU35" s="92"/>
      <c r="JV35" s="92"/>
      <c r="JW35" s="93"/>
      <c r="JX35" s="92"/>
      <c r="JY35" s="96">
        <f>COUNTIF(JY36:JZ51,"C")</f>
        <v>0</v>
      </c>
      <c r="JZ35" s="92" t="s">
        <v>1383</v>
      </c>
      <c r="KA35" s="97" t="s">
        <v>1384</v>
      </c>
      <c r="KB35" s="322" t="s">
        <v>1405</v>
      </c>
      <c r="KC35" s="323"/>
      <c r="KD35" s="323"/>
      <c r="KE35" s="323"/>
      <c r="KF35" s="323"/>
      <c r="KG35" s="323"/>
      <c r="KH35" s="323"/>
      <c r="KI35" s="323"/>
      <c r="KJ35" s="323"/>
      <c r="KK35" s="323"/>
      <c r="KL35" s="323"/>
      <c r="KM35" s="323"/>
      <c r="KN35" s="323"/>
      <c r="KO35" s="90">
        <f>SUM(KO36:KO81)</f>
        <v>0</v>
      </c>
      <c r="KP35" s="91" t="s">
        <v>562</v>
      </c>
      <c r="KQ35" s="310" t="s">
        <v>1386</v>
      </c>
      <c r="KR35" s="310"/>
      <c r="KS35" s="92"/>
      <c r="KT35" s="92" t="s">
        <v>1387</v>
      </c>
      <c r="KU35" s="92"/>
      <c r="KV35" s="92" t="s">
        <v>1388</v>
      </c>
      <c r="KW35" s="92" t="s">
        <v>577</v>
      </c>
      <c r="KX35" s="93" t="s">
        <v>562</v>
      </c>
    </row>
    <row r="36" spans="2:310" ht="15" customHeight="1" thickTop="1" thickBot="1" x14ac:dyDescent="0.45">
      <c r="B36" s="237" t="s">
        <v>49</v>
      </c>
      <c r="C36" s="238"/>
      <c r="D36" s="239" t="s">
        <v>306</v>
      </c>
      <c r="E36" s="239"/>
      <c r="F36" s="239"/>
      <c r="G36" s="239"/>
      <c r="H36" s="239"/>
      <c r="I36" s="239"/>
      <c r="J36" s="239"/>
      <c r="K36" s="239"/>
      <c r="L36" s="240">
        <f t="shared" ref="L36" si="1">IF(D36&lt;&gt;"",0,0)</f>
        <v>0</v>
      </c>
      <c r="M36" s="240"/>
      <c r="N36" s="240">
        <v>0</v>
      </c>
      <c r="O36" s="240"/>
      <c r="P36" s="29"/>
      <c r="R36" s="73" t="s">
        <v>73</v>
      </c>
      <c r="S36" s="74"/>
      <c r="T36" s="50"/>
      <c r="U36" s="241">
        <f>INDEX(Niveaux!$A$745:$L$781,'Joueur 1'!$AM$5+1,MATCH('Joueur 1'!$O$5,Niveaux!$B$745:$L$745,0)+1)</f>
        <v>0</v>
      </c>
      <c r="V36" s="241"/>
      <c r="W36" s="241"/>
      <c r="X36" s="241"/>
      <c r="Z36" s="84" t="str">
        <f>IF(AM5&gt;0,"Niv "&amp;(AM5+1),SUM(U37-U36))</f>
        <v>Niv 2</v>
      </c>
      <c r="AA36" s="45"/>
      <c r="AB36" s="242">
        <f>SUM(U37-AA39+1)</f>
        <v>2001</v>
      </c>
      <c r="AC36" s="242"/>
      <c r="AD36" s="243"/>
      <c r="AF36" s="244" t="s">
        <v>69</v>
      </c>
      <c r="AG36" s="245"/>
      <c r="AH36" s="245"/>
      <c r="AI36" s="245"/>
      <c r="AJ36" s="246"/>
      <c r="AK36" s="152">
        <f>INDEX(Niveaux!$A$560:$L$596,$AM$5+1,MATCH($O$5,Niveaux!$B$560:$L$560,0)+1)+$Z$15+IF(OR($O$6="NAIN",$O$6="GNOME",$O$6="PETITE-GENS"),-ROUND($B$19/3.5,0)-$Z$15,0)+$AN$27</f>
        <v>12</v>
      </c>
      <c r="AL36" s="153"/>
      <c r="AM36" s="32"/>
      <c r="AN36" s="162" t="s">
        <v>59</v>
      </c>
      <c r="AO36" s="252"/>
      <c r="AQ36" s="87">
        <v>27</v>
      </c>
      <c r="AR36" s="139"/>
      <c r="AS36" s="139"/>
      <c r="AT36" s="139"/>
      <c r="AU36" s="139"/>
      <c r="AV36" s="139"/>
      <c r="AW36" s="139"/>
      <c r="AX36" s="139"/>
      <c r="AY36" s="139"/>
      <c r="AZ36" s="139"/>
      <c r="BA36" s="139"/>
      <c r="BB36" s="139"/>
      <c r="BC36" s="139"/>
      <c r="BD36" s="140"/>
      <c r="BE36" s="141">
        <v>0</v>
      </c>
      <c r="BF36" s="139"/>
      <c r="BG36" s="142"/>
      <c r="BH36" s="142"/>
      <c r="BI36" s="142"/>
      <c r="BJ36" s="142"/>
      <c r="BK36" s="142"/>
      <c r="BL36" s="142"/>
      <c r="BM36" s="89"/>
      <c r="BN36" s="89"/>
      <c r="BO36" s="94"/>
      <c r="BP36" s="89"/>
      <c r="BQ36" s="133" t="s">
        <v>1391</v>
      </c>
      <c r="BR36" s="134"/>
      <c r="BS36" s="89">
        <v>27</v>
      </c>
      <c r="BT36" s="135" t="str">
        <f>IF($AU$7&lt;&gt;0,IF($O$5="ILLUSIONNISTE",Sorts!K145,Sorts!E101),"")</f>
        <v/>
      </c>
      <c r="BU36" s="136"/>
      <c r="BV36" s="136"/>
      <c r="BW36" s="136"/>
      <c r="BX36" s="136"/>
      <c r="BY36" s="136"/>
      <c r="BZ36" s="136"/>
      <c r="CA36" s="136"/>
      <c r="CB36" s="136"/>
      <c r="CC36" s="136"/>
      <c r="CD36" s="136"/>
      <c r="CE36" s="136"/>
      <c r="CF36" s="136"/>
      <c r="CG36" s="136">
        <v>0</v>
      </c>
      <c r="CH36" s="137"/>
      <c r="CI36" s="138" t="str">
        <f>IF($AU$7&lt;&gt;0,IF($O$5="ILLUSIONNISTE",Sorts!L145,Sorts!F101),"")</f>
        <v/>
      </c>
      <c r="CJ36" s="134"/>
      <c r="CK36" s="142" t="str">
        <f>IF($AU$7&lt;&gt;0,IF($O$5="ILLUSIONNISTE",Sorts!M145,Sorts!G101),"")</f>
        <v/>
      </c>
      <c r="CL36" s="142"/>
      <c r="CM36" s="142"/>
      <c r="CN36" s="89" t="str">
        <f>IF($AU$7&lt;&gt;0,IF($O$5="ILLUSIONNISTE",Sorts!N145,Sorts!H101),"")</f>
        <v/>
      </c>
      <c r="CO36" s="89" t="str">
        <f>IF($AU$7&lt;&gt;0,IF($O$5="ILLUSIONNISTE",Sorts!O145,Sorts!I101),"")</f>
        <v/>
      </c>
      <c r="CP36" s="94" t="str">
        <f>IF($AU$7&lt;&gt;0,IF($O$5="ILLUSIONNISTE",Sorts!P145,Sorts!J101),"")</f>
        <v/>
      </c>
      <c r="CQ36" s="61"/>
      <c r="CS36" s="87">
        <v>33</v>
      </c>
      <c r="CT36" s="139"/>
      <c r="CU36" s="139"/>
      <c r="CV36" s="139"/>
      <c r="CW36" s="139"/>
      <c r="CX36" s="139"/>
      <c r="CY36" s="139"/>
      <c r="CZ36" s="139"/>
      <c r="DA36" s="139"/>
      <c r="DB36" s="139"/>
      <c r="DC36" s="139"/>
      <c r="DD36" s="139"/>
      <c r="DE36" s="139"/>
      <c r="DF36" s="140"/>
      <c r="DG36" s="141"/>
      <c r="DH36" s="134"/>
      <c r="DI36" s="142"/>
      <c r="DJ36" s="142"/>
      <c r="DK36" s="142"/>
      <c r="DL36" s="142"/>
      <c r="DM36" s="142"/>
      <c r="DN36" s="142"/>
      <c r="DO36" s="89"/>
      <c r="DP36" s="89"/>
      <c r="DQ36" s="94"/>
      <c r="DR36" s="89"/>
      <c r="DS36" s="133" t="s">
        <v>1391</v>
      </c>
      <c r="DT36" s="134"/>
      <c r="DU36" s="89">
        <v>33</v>
      </c>
      <c r="DV36" s="135" t="str">
        <f>IF($AU$7&lt;&gt;0,IF($O$5="Illusionniste",Sorts!Q151,Sorts!K107),"")</f>
        <v/>
      </c>
      <c r="DW36" s="136"/>
      <c r="DX36" s="136"/>
      <c r="DY36" s="136"/>
      <c r="DZ36" s="136"/>
      <c r="EA36" s="136"/>
      <c r="EB36" s="136"/>
      <c r="EC36" s="136"/>
      <c r="ED36" s="136"/>
      <c r="EE36" s="136"/>
      <c r="EF36" s="136"/>
      <c r="EG36" s="136"/>
      <c r="EH36" s="136"/>
      <c r="EI36" s="136">
        <v>0</v>
      </c>
      <c r="EJ36" s="137"/>
      <c r="EK36" s="138" t="str">
        <f>IF($AU$7&lt;&gt;0,IF($O$5="Illusionniste",Sorts!R151,Sorts!L107),"")</f>
        <v/>
      </c>
      <c r="EL36" s="134"/>
      <c r="EM36" s="142" t="str">
        <f>IF($AU$7&lt;&gt;0,IF($O$5="Illusionniste",Sorts!S151,Sorts!M107),"")</f>
        <v/>
      </c>
      <c r="EN36" s="142"/>
      <c r="EO36" s="142"/>
      <c r="EP36" s="89" t="str">
        <f>IF($AU$7&lt;&gt;0,IF($O$5="Illusionniste",Sorts!T151,Sorts!N107),"")</f>
        <v/>
      </c>
      <c r="EQ36" s="89" t="str">
        <f>IF($AU$7&lt;&gt;0,IF($O$5="Illusionniste",Sorts!U151,Sorts!O107),"")</f>
        <v/>
      </c>
      <c r="ER36" s="94" t="str">
        <f>IF($AU$7&lt;&gt;0,IF($O$5="Illusionniste",Sorts!V151,Sorts!P107),"")</f>
        <v/>
      </c>
      <c r="ES36" s="61"/>
      <c r="EU36" s="327" t="s">
        <v>1400</v>
      </c>
      <c r="EV36" s="328"/>
      <c r="EW36" s="328"/>
      <c r="EX36" s="328"/>
      <c r="EY36" s="328"/>
      <c r="EZ36" s="328"/>
      <c r="FA36" s="328"/>
      <c r="FB36" s="328"/>
      <c r="FC36" s="328"/>
      <c r="FD36" s="328"/>
      <c r="FE36" s="328"/>
      <c r="FF36" s="328"/>
      <c r="FG36" s="328"/>
      <c r="FH36" s="328"/>
      <c r="FI36" s="328"/>
      <c r="FJ36" s="328"/>
      <c r="FK36" s="328"/>
      <c r="FL36" s="328"/>
      <c r="FM36" s="328"/>
      <c r="FN36" s="328"/>
      <c r="FO36" s="328"/>
      <c r="FP36" s="328"/>
      <c r="FQ36" s="328"/>
      <c r="FR36" s="328"/>
      <c r="FS36" s="328"/>
      <c r="FT36" s="328"/>
      <c r="FU36" s="328"/>
      <c r="FV36" s="328"/>
      <c r="FW36" s="328"/>
      <c r="FX36" s="328"/>
      <c r="FY36" s="328"/>
      <c r="FZ36" s="328"/>
      <c r="GA36" s="328"/>
      <c r="GB36" s="328"/>
      <c r="GC36" s="328"/>
      <c r="GD36" s="328"/>
      <c r="GE36" s="328"/>
      <c r="GF36" s="328"/>
      <c r="GG36" s="328"/>
      <c r="GH36" s="328"/>
      <c r="GI36" s="328"/>
      <c r="GJ36" s="328"/>
      <c r="GK36" s="328"/>
      <c r="GL36" s="328"/>
      <c r="GM36" s="328"/>
      <c r="GN36" s="328"/>
      <c r="GO36" s="328"/>
      <c r="GP36" s="328"/>
      <c r="GQ36" s="328"/>
      <c r="GR36" s="328"/>
      <c r="GS36" s="328"/>
      <c r="GT36" s="329"/>
      <c r="GU36" s="61"/>
      <c r="GW36" s="87">
        <v>1</v>
      </c>
      <c r="GX36" s="139" t="str">
        <f>IF($AU$5&lt;&gt;0,IF(OR($O$5="CLERC",$O$5="PALADIN"),Sorts!AO4,Sorts!AO28),"")</f>
        <v>Animation de la Roche</v>
      </c>
      <c r="GY36" s="139"/>
      <c r="GZ36" s="139"/>
      <c r="HA36" s="139"/>
      <c r="HB36" s="139"/>
      <c r="HC36" s="139"/>
      <c r="HD36" s="139"/>
      <c r="HE36" s="139"/>
      <c r="HF36" s="139"/>
      <c r="HG36" s="139"/>
      <c r="HH36" s="139"/>
      <c r="HI36" s="139"/>
      <c r="HJ36" s="140"/>
      <c r="HK36" s="141">
        <v>0</v>
      </c>
      <c r="HL36" s="134"/>
      <c r="HM36" s="142" t="str">
        <f>IF($AU$5&lt;&gt;0,IF(OR($O$5="CLERC",$O$5="PALADIN"),Sorts!AP4,Sorts!AO28),"")</f>
        <v>Animation de la Roche</v>
      </c>
      <c r="HN36" s="142"/>
      <c r="HO36" s="142"/>
      <c r="HP36" s="142" t="str">
        <f>IF($AU$5&lt;&gt;0,IF(OR($O$5="CLERC",$O$5="PALADIN"),Sorts!AQ4,Sorts!AO28),"")</f>
        <v>Animation de la Roche</v>
      </c>
      <c r="HQ36" s="142"/>
      <c r="HR36" s="142"/>
      <c r="HS36" s="89" t="str">
        <f>IF($AU$5&lt;&gt;0,IF(OR($O$5="CLERC",$O$5="PALADIN"),Sorts!AR4,Sorts!AO28),"")</f>
        <v>Animation de la Roche</v>
      </c>
      <c r="HT36" s="89" t="str">
        <f>IF($AU$5&lt;&gt;0,IF(OR($O$5="CLERC",$O$5="PALADIN"),Sorts!AS4,Sorts!AO28),"")</f>
        <v>Animation de la Roche</v>
      </c>
      <c r="HU36" s="94" t="str">
        <f>IF($AU$5&lt;&gt;0,IF(OR($O$5="CLERC",$O$5="PALADIN"),Sorts!AT4,Sorts!AO28),"")</f>
        <v>Animation de la Roche</v>
      </c>
      <c r="HV36" s="89"/>
      <c r="HW36" s="133" t="s">
        <v>1391</v>
      </c>
      <c r="HX36" s="134"/>
      <c r="HY36" s="89">
        <v>1</v>
      </c>
      <c r="HZ36" s="135" t="str">
        <f>IF($AU$7&lt;&gt;0,IF($O$5="Illusionniste",Sorts!AU119,Sorts!AO75),"")</f>
        <v/>
      </c>
      <c r="IA36" s="136"/>
      <c r="IB36" s="136"/>
      <c r="IC36" s="136"/>
      <c r="ID36" s="136"/>
      <c r="IE36" s="136"/>
      <c r="IF36" s="136"/>
      <c r="IG36" s="136"/>
      <c r="IH36" s="136"/>
      <c r="II36" s="136"/>
      <c r="IJ36" s="136"/>
      <c r="IK36" s="136"/>
      <c r="IL36" s="136"/>
      <c r="IM36" s="136">
        <v>0</v>
      </c>
      <c r="IN36" s="137"/>
      <c r="IO36" s="138" t="str">
        <f>IF($AU$7&lt;&gt;0,IF($O$5="Illusionniste",Sorts!AV119,Sorts!AP75),"")</f>
        <v/>
      </c>
      <c r="IP36" s="134"/>
      <c r="IQ36" s="142" t="str">
        <f>IF($AU$7&lt;&gt;0,IF($O$5="Illusionniste",Sorts!AW119,Sorts!AQ75),"")</f>
        <v/>
      </c>
      <c r="IR36" s="142"/>
      <c r="IS36" s="142"/>
      <c r="IT36" s="89" t="str">
        <f>IF($AU$7&lt;&gt;0,IF($O$5="Illusionniste",Sorts!AX119,Sorts!AR75),"")</f>
        <v/>
      </c>
      <c r="IU36" s="89" t="str">
        <f>IF($AU$7&lt;&gt;0,IF($O$5="Illusionniste",Sorts!AY119,Sorts!AS75),"")</f>
        <v/>
      </c>
      <c r="IV36" s="94" t="str">
        <f>IF($AU$7&lt;&gt;0,IF($O$5="Illusionniste",Sorts!AZ119,Sorts!AT75),"")</f>
        <v/>
      </c>
      <c r="IW36" s="61"/>
      <c r="IY36" s="87"/>
      <c r="IZ36" s="139"/>
      <c r="JA36" s="139"/>
      <c r="JB36" s="139"/>
      <c r="JC36" s="139"/>
      <c r="JD36" s="139"/>
      <c r="JE36" s="139"/>
      <c r="JF36" s="139"/>
      <c r="JG36" s="139"/>
      <c r="JH36" s="139"/>
      <c r="JI36" s="139"/>
      <c r="JJ36" s="139"/>
      <c r="JK36" s="139"/>
      <c r="JL36" s="140"/>
      <c r="JM36" s="141"/>
      <c r="JN36" s="134"/>
      <c r="JO36" s="142"/>
      <c r="JP36" s="142"/>
      <c r="JQ36" s="142"/>
      <c r="JR36" s="142"/>
      <c r="JS36" s="142"/>
      <c r="JT36" s="142"/>
      <c r="JU36" s="89"/>
      <c r="JV36" s="89"/>
      <c r="JW36" s="94"/>
      <c r="JX36" s="89"/>
      <c r="JY36" s="133" t="s">
        <v>1391</v>
      </c>
      <c r="JZ36" s="134"/>
      <c r="KA36" s="89">
        <v>1</v>
      </c>
      <c r="KB36" s="135" t="str">
        <f>IF($AU$7&lt;&gt;0,IF($O$5="Illusionniste",Sorts!BB119,Sorts!BA75),"")</f>
        <v/>
      </c>
      <c r="KC36" s="136"/>
      <c r="KD36" s="136"/>
      <c r="KE36" s="136"/>
      <c r="KF36" s="136"/>
      <c r="KG36" s="136"/>
      <c r="KH36" s="136"/>
      <c r="KI36" s="136"/>
      <c r="KJ36" s="136"/>
      <c r="KK36" s="136"/>
      <c r="KL36" s="136"/>
      <c r="KM36" s="136"/>
      <c r="KN36" s="136"/>
      <c r="KO36" s="136">
        <v>0</v>
      </c>
      <c r="KP36" s="137"/>
      <c r="KQ36" s="138" t="str">
        <f>IF($AU$7&lt;&gt;0,IF($O$5="Illusionniste",Sorts!BB119,Sorts!BB75),"")</f>
        <v/>
      </c>
      <c r="KR36" s="134"/>
      <c r="KS36" s="142" t="str">
        <f>IF($AU$7&lt;&gt;0,IF($O$5="Illusionniste",Sorts!BB119,Sorts!BC75),"")</f>
        <v/>
      </c>
      <c r="KT36" s="142"/>
      <c r="KU36" s="142"/>
      <c r="KV36" s="89" t="str">
        <f>IF($AU$7&lt;&gt;0,IF($O$5="Illusionniste",Sorts!BB119,Sorts!BD75),"")</f>
        <v/>
      </c>
      <c r="KW36" s="89" t="str">
        <f>IF($AU$7&lt;&gt;0,IF($O$5="Illusionniste",Sorts!BB119,Sorts!BE75),"")</f>
        <v/>
      </c>
      <c r="KX36" s="94" t="str">
        <f>IF($AU$7&lt;&gt;0,IF($O$5="Illusionniste",Sorts!BB119,Sorts!BF75),"")</f>
        <v/>
      </c>
    </row>
    <row r="37" spans="2:310" ht="15" customHeight="1" thickBot="1" x14ac:dyDescent="0.35">
      <c r="B37" s="237"/>
      <c r="C37" s="238"/>
      <c r="D37" s="239"/>
      <c r="E37" s="239"/>
      <c r="F37" s="239"/>
      <c r="G37" s="239"/>
      <c r="H37" s="239"/>
      <c r="I37" s="239"/>
      <c r="J37" s="239"/>
      <c r="K37" s="239"/>
      <c r="L37" s="240"/>
      <c r="M37" s="240"/>
      <c r="N37" s="240"/>
      <c r="O37" s="240"/>
      <c r="P37" s="29"/>
      <c r="R37" s="73" t="s">
        <v>74</v>
      </c>
      <c r="S37" s="74"/>
      <c r="U37" s="241">
        <f>INDEX(Niveaux!$A$745:$L$781,'Joueur 1'!$AM$5+2,MATCH('Joueur 1'!$O$5,Niveaux!$B$745:$L$745,0)+1)-1</f>
        <v>2000</v>
      </c>
      <c r="V37" s="241"/>
      <c r="W37" s="241"/>
      <c r="X37" s="241"/>
      <c r="AD37" s="29"/>
      <c r="AF37" s="247"/>
      <c r="AG37" s="248"/>
      <c r="AH37" s="248"/>
      <c r="AI37" s="248"/>
      <c r="AJ37" s="249"/>
      <c r="AK37" s="250"/>
      <c r="AL37" s="251"/>
      <c r="AM37" s="69"/>
      <c r="AN37" s="253">
        <f>IF(OR($O$6="NAIN",$O$6="GNOME",$O$6="PETITE-GENS"),-ROUND($B$19/3.5,0),0)</f>
        <v>0</v>
      </c>
      <c r="AO37" s="254"/>
      <c r="AQ37" s="87">
        <v>28</v>
      </c>
      <c r="AR37" s="139"/>
      <c r="AS37" s="139"/>
      <c r="AT37" s="139"/>
      <c r="AU37" s="139"/>
      <c r="AV37" s="139"/>
      <c r="AW37" s="139"/>
      <c r="AX37" s="139"/>
      <c r="AY37" s="139"/>
      <c r="AZ37" s="139"/>
      <c r="BA37" s="139"/>
      <c r="BB37" s="139"/>
      <c r="BC37" s="139"/>
      <c r="BD37" s="140"/>
      <c r="BE37" s="141">
        <v>0</v>
      </c>
      <c r="BF37" s="139"/>
      <c r="BG37" s="142"/>
      <c r="BH37" s="142"/>
      <c r="BI37" s="142"/>
      <c r="BJ37" s="142"/>
      <c r="BK37" s="142"/>
      <c r="BL37" s="142"/>
      <c r="BM37" s="89"/>
      <c r="BN37" s="89"/>
      <c r="BO37" s="94"/>
      <c r="BP37" s="89"/>
      <c r="BQ37" s="133" t="s">
        <v>1391</v>
      </c>
      <c r="BR37" s="134"/>
      <c r="BS37" s="89">
        <v>28</v>
      </c>
      <c r="BT37" s="135" t="str">
        <f>IF($AU$7&lt;&gt;0,IF($O$5="ILLUSIONNISTE",Sorts!K146,Sorts!E102),"")</f>
        <v/>
      </c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>
        <v>0</v>
      </c>
      <c r="CH37" s="137"/>
      <c r="CI37" s="138" t="str">
        <f>IF($AU$7&lt;&gt;0,IF($O$5="ILLUSIONNISTE",Sorts!L146,Sorts!F102),"")</f>
        <v/>
      </c>
      <c r="CJ37" s="134"/>
      <c r="CK37" s="142" t="str">
        <f>IF($AU$7&lt;&gt;0,IF($O$5="ILLUSIONNISTE",Sorts!M146,Sorts!G102),"")</f>
        <v/>
      </c>
      <c r="CL37" s="142"/>
      <c r="CM37" s="142"/>
      <c r="CN37" s="89" t="str">
        <f>IF($AU$7&lt;&gt;0,IF($O$5="ILLUSIONNISTE",Sorts!N146,Sorts!H102),"")</f>
        <v/>
      </c>
      <c r="CO37" s="89" t="str">
        <f>IF($AU$7&lt;&gt;0,IF($O$5="ILLUSIONNISTE",Sorts!O146,Sorts!I102),"")</f>
        <v/>
      </c>
      <c r="CP37" s="94" t="str">
        <f>IF($AU$7&lt;&gt;0,IF($O$5="ILLUSIONNISTE",Sorts!P146,Sorts!J102),"")</f>
        <v/>
      </c>
      <c r="CQ37" s="61"/>
      <c r="CS37" s="87">
        <v>34</v>
      </c>
      <c r="CT37" s="139"/>
      <c r="CU37" s="139"/>
      <c r="CV37" s="139"/>
      <c r="CW37" s="139"/>
      <c r="CX37" s="139"/>
      <c r="CY37" s="139"/>
      <c r="CZ37" s="139"/>
      <c r="DA37" s="139"/>
      <c r="DB37" s="139"/>
      <c r="DC37" s="139"/>
      <c r="DD37" s="139"/>
      <c r="DE37" s="139"/>
      <c r="DF37" s="140"/>
      <c r="DG37" s="141"/>
      <c r="DH37" s="134"/>
      <c r="DI37" s="142"/>
      <c r="DJ37" s="142"/>
      <c r="DK37" s="142"/>
      <c r="DL37" s="142"/>
      <c r="DM37" s="142"/>
      <c r="DN37" s="142"/>
      <c r="DO37" s="89"/>
      <c r="DP37" s="89"/>
      <c r="DQ37" s="94"/>
      <c r="DR37" s="89"/>
      <c r="DS37" s="133" t="s">
        <v>1391</v>
      </c>
      <c r="DT37" s="134"/>
      <c r="DU37" s="89">
        <v>34</v>
      </c>
      <c r="DV37" s="135" t="str">
        <f>IF($AU$7&lt;&gt;0,IF($O$5="Illusionniste",Sorts!Q152,Sorts!K108),"")</f>
        <v/>
      </c>
      <c r="DW37" s="136"/>
      <c r="DX37" s="136"/>
      <c r="DY37" s="136"/>
      <c r="DZ37" s="136"/>
      <c r="EA37" s="136"/>
      <c r="EB37" s="136"/>
      <c r="EC37" s="136"/>
      <c r="ED37" s="136"/>
      <c r="EE37" s="136"/>
      <c r="EF37" s="136"/>
      <c r="EG37" s="136"/>
      <c r="EH37" s="136"/>
      <c r="EI37" s="136">
        <v>0</v>
      </c>
      <c r="EJ37" s="137"/>
      <c r="EK37" s="138" t="str">
        <f>IF($AU$7&lt;&gt;0,IF($O$5="Illusionniste",Sorts!R152,Sorts!L108),"")</f>
        <v/>
      </c>
      <c r="EL37" s="134"/>
      <c r="EM37" s="142" t="str">
        <f>IF($AU$7&lt;&gt;0,IF($O$5="Illusionniste",Sorts!S152,Sorts!M108),"")</f>
        <v/>
      </c>
      <c r="EN37" s="142"/>
      <c r="EO37" s="142"/>
      <c r="EP37" s="89" t="str">
        <f>IF($AU$7&lt;&gt;0,IF($O$5="Illusionniste",Sorts!T152,Sorts!N108),"")</f>
        <v/>
      </c>
      <c r="EQ37" s="89" t="str">
        <f>IF($AU$7&lt;&gt;0,IF($O$5="Illusionniste",Sorts!U152,Sorts!O108),"")</f>
        <v/>
      </c>
      <c r="ER37" s="94" t="str">
        <f>IF($AU$7&lt;&gt;0,IF($O$5="Illusionniste",Sorts!V152,Sorts!P108),"")</f>
        <v/>
      </c>
      <c r="ES37" s="61"/>
      <c r="EU37" s="88" t="s">
        <v>1384</v>
      </c>
      <c r="EV37" s="331" t="s">
        <v>1385</v>
      </c>
      <c r="EW37" s="331"/>
      <c r="EX37" s="331"/>
      <c r="EY37" s="331"/>
      <c r="EZ37" s="331"/>
      <c r="FA37" s="331"/>
      <c r="FB37" s="331"/>
      <c r="FC37" s="331"/>
      <c r="FD37" s="331"/>
      <c r="FE37" s="331"/>
      <c r="FF37" s="331"/>
      <c r="FG37" s="331"/>
      <c r="FH37" s="331"/>
      <c r="FI37" s="90">
        <f>SUM(FI38:FI81)</f>
        <v>0</v>
      </c>
      <c r="FJ37" s="91" t="s">
        <v>562</v>
      </c>
      <c r="FK37" s="310" t="s">
        <v>1386</v>
      </c>
      <c r="FL37" s="310"/>
      <c r="FM37" s="310"/>
      <c r="FN37" s="310" t="s">
        <v>1387</v>
      </c>
      <c r="FO37" s="310"/>
      <c r="FP37" s="310"/>
      <c r="FQ37" s="92" t="s">
        <v>1388</v>
      </c>
      <c r="FR37" s="92" t="s">
        <v>577</v>
      </c>
      <c r="FS37" s="93" t="s">
        <v>562</v>
      </c>
      <c r="FT37" s="92"/>
      <c r="FU37" s="96">
        <f>COUNTIF(FU38:FV67,"C")</f>
        <v>0</v>
      </c>
      <c r="FV37" s="92" t="s">
        <v>1383</v>
      </c>
      <c r="FW37" s="97" t="s">
        <v>1384</v>
      </c>
      <c r="FX37" s="322" t="s">
        <v>1406</v>
      </c>
      <c r="FY37" s="323"/>
      <c r="FZ37" s="323"/>
      <c r="GA37" s="323"/>
      <c r="GB37" s="323"/>
      <c r="GC37" s="323"/>
      <c r="GD37" s="323"/>
      <c r="GE37" s="323"/>
      <c r="GF37" s="323"/>
      <c r="GG37" s="323"/>
      <c r="GH37" s="323"/>
      <c r="GI37" s="323"/>
      <c r="GJ37" s="323"/>
      <c r="GK37" s="90">
        <f>SUM(GK38:GK81)</f>
        <v>0</v>
      </c>
      <c r="GL37" s="91" t="s">
        <v>562</v>
      </c>
      <c r="GM37" s="310" t="s">
        <v>1386</v>
      </c>
      <c r="GN37" s="310"/>
      <c r="GO37" s="92"/>
      <c r="GP37" s="92" t="s">
        <v>1387</v>
      </c>
      <c r="GQ37" s="92"/>
      <c r="GR37" s="92" t="s">
        <v>1388</v>
      </c>
      <c r="GS37" s="92" t="s">
        <v>577</v>
      </c>
      <c r="GT37" s="93" t="s">
        <v>562</v>
      </c>
      <c r="GU37" s="61"/>
      <c r="GW37" s="87">
        <v>2</v>
      </c>
      <c r="GX37" s="139" t="str">
        <f>IF($AU$5&lt;&gt;0,IF(OR($O$5="CLERC",$O$5="PALADIN"),Sorts!AO5,Sorts!AO29),"")</f>
        <v>Bâton Sylvanien</v>
      </c>
      <c r="GY37" s="139"/>
      <c r="GZ37" s="139"/>
      <c r="HA37" s="139"/>
      <c r="HB37" s="139"/>
      <c r="HC37" s="139"/>
      <c r="HD37" s="139"/>
      <c r="HE37" s="139"/>
      <c r="HF37" s="139"/>
      <c r="HG37" s="139"/>
      <c r="HH37" s="139"/>
      <c r="HI37" s="139"/>
      <c r="HJ37" s="140"/>
      <c r="HK37" s="141">
        <v>0</v>
      </c>
      <c r="HL37" s="134"/>
      <c r="HM37" s="142" t="str">
        <f>IF($AU$5&lt;&gt;0,IF(OR($O$5="CLERC",$O$5="PALADIN"),Sorts!AP5,Sorts!AO29),"")</f>
        <v>Bâton Sylvanien</v>
      </c>
      <c r="HN37" s="142"/>
      <c r="HO37" s="142"/>
      <c r="HP37" s="142" t="str">
        <f>IF($AU$5&lt;&gt;0,IF(OR($O$5="CLERC",$O$5="PALADIN"),Sorts!AQ5,Sorts!AO29),"")</f>
        <v>Bâton Sylvanien</v>
      </c>
      <c r="HQ37" s="142"/>
      <c r="HR37" s="142"/>
      <c r="HS37" s="89" t="str">
        <f>IF($AU$5&lt;&gt;0,IF(OR($O$5="CLERC",$O$5="PALADIN"),Sorts!AR5,Sorts!AO29),"")</f>
        <v>Bâton Sylvanien</v>
      </c>
      <c r="HT37" s="89" t="str">
        <f>IF($AU$5&lt;&gt;0,IF(OR($O$5="CLERC",$O$5="PALADIN"),Sorts!AS5,Sorts!AO29),"")</f>
        <v>Bâton Sylvanien</v>
      </c>
      <c r="HU37" s="94" t="str">
        <f>IF($AU$5&lt;&gt;0,IF(OR($O$5="CLERC",$O$5="PALADIN"),Sorts!AT5,Sorts!AO29),"")</f>
        <v>Bâton Sylvanien</v>
      </c>
      <c r="HV37" s="89"/>
      <c r="HW37" s="133" t="s">
        <v>1391</v>
      </c>
      <c r="HX37" s="134"/>
      <c r="HY37" s="89">
        <v>2</v>
      </c>
      <c r="HZ37" s="135" t="str">
        <f>IF($AU$7&lt;&gt;0,IF($O$5="Illusionniste",Sorts!AU120,Sorts!AO76),"")</f>
        <v/>
      </c>
      <c r="IA37" s="136"/>
      <c r="IB37" s="136"/>
      <c r="IC37" s="136"/>
      <c r="ID37" s="136"/>
      <c r="IE37" s="136"/>
      <c r="IF37" s="136"/>
      <c r="IG37" s="136"/>
      <c r="IH37" s="136"/>
      <c r="II37" s="136"/>
      <c r="IJ37" s="136"/>
      <c r="IK37" s="136"/>
      <c r="IL37" s="136"/>
      <c r="IM37" s="136">
        <v>0</v>
      </c>
      <c r="IN37" s="137"/>
      <c r="IO37" s="138" t="str">
        <f>IF($AU$7&lt;&gt;0,IF($O$5="Illusionniste",Sorts!AV120,Sorts!AP76),"")</f>
        <v/>
      </c>
      <c r="IP37" s="134"/>
      <c r="IQ37" s="142" t="str">
        <f>IF($AU$7&lt;&gt;0,IF($O$5="Illusionniste",Sorts!AW120,Sorts!AQ76),"")</f>
        <v/>
      </c>
      <c r="IR37" s="142"/>
      <c r="IS37" s="142"/>
      <c r="IT37" s="89" t="str">
        <f>IF($AU$7&lt;&gt;0,IF($O$5="Illusionniste",Sorts!AX120,Sorts!AR76),"")</f>
        <v/>
      </c>
      <c r="IU37" s="89" t="str">
        <f>IF($AU$7&lt;&gt;0,IF($O$5="Illusionniste",Sorts!AY120,Sorts!AS76),"")</f>
        <v/>
      </c>
      <c r="IV37" s="94" t="str">
        <f>IF($AU$7&lt;&gt;0,IF($O$5="Illusionniste",Sorts!AZ120,Sorts!AT76),"")</f>
        <v/>
      </c>
      <c r="IW37" s="61"/>
      <c r="IY37" s="87"/>
      <c r="IZ37" s="139"/>
      <c r="JA37" s="139"/>
      <c r="JB37" s="139"/>
      <c r="JC37" s="139"/>
      <c r="JD37" s="139"/>
      <c r="JE37" s="139"/>
      <c r="JF37" s="139"/>
      <c r="JG37" s="139"/>
      <c r="JH37" s="139"/>
      <c r="JI37" s="139"/>
      <c r="JJ37" s="139"/>
      <c r="JK37" s="139"/>
      <c r="JL37" s="140"/>
      <c r="JM37" s="141"/>
      <c r="JN37" s="134"/>
      <c r="JO37" s="142"/>
      <c r="JP37" s="142"/>
      <c r="JQ37" s="142"/>
      <c r="JR37" s="142"/>
      <c r="JS37" s="142"/>
      <c r="JT37" s="142"/>
      <c r="JU37" s="89"/>
      <c r="JV37" s="89"/>
      <c r="JW37" s="94"/>
      <c r="JX37" s="89"/>
      <c r="JY37" s="133" t="s">
        <v>1391</v>
      </c>
      <c r="JZ37" s="134"/>
      <c r="KA37" s="89">
        <v>2</v>
      </c>
      <c r="KB37" s="135" t="str">
        <f>IF($AU$7&lt;&gt;0,IF($O$5="Illusionniste",Sorts!BB120,Sorts!BA76),"")</f>
        <v/>
      </c>
      <c r="KC37" s="136"/>
      <c r="KD37" s="136"/>
      <c r="KE37" s="136"/>
      <c r="KF37" s="136"/>
      <c r="KG37" s="136"/>
      <c r="KH37" s="136"/>
      <c r="KI37" s="136"/>
      <c r="KJ37" s="136"/>
      <c r="KK37" s="136"/>
      <c r="KL37" s="136"/>
      <c r="KM37" s="136"/>
      <c r="KN37" s="136"/>
      <c r="KO37" s="136">
        <v>0</v>
      </c>
      <c r="KP37" s="137"/>
      <c r="KQ37" s="138" t="str">
        <f>IF($AU$7&lt;&gt;0,IF($O$5="Illusionniste",Sorts!BB120,Sorts!BB76),"")</f>
        <v/>
      </c>
      <c r="KR37" s="134"/>
      <c r="KS37" s="142" t="str">
        <f>IF($AU$7&lt;&gt;0,IF($O$5="Illusionniste",Sorts!BB120,Sorts!BC76),"")</f>
        <v/>
      </c>
      <c r="KT37" s="142"/>
      <c r="KU37" s="142"/>
      <c r="KV37" s="89" t="str">
        <f>IF($AU$7&lt;&gt;0,IF($O$5="Illusionniste",Sorts!BB120,Sorts!BD76),"")</f>
        <v/>
      </c>
      <c r="KW37" s="89" t="str">
        <f>IF($AU$7&lt;&gt;0,IF($O$5="Illusionniste",Sorts!BB120,Sorts!BE76),"")</f>
        <v/>
      </c>
      <c r="KX37" s="94" t="str">
        <f>IF($AU$7&lt;&gt;0,IF($O$5="Illusionniste",Sorts!BB120,Sorts!BF76),"")</f>
        <v/>
      </c>
    </row>
    <row r="38" spans="2:310" ht="15" customHeight="1" thickBot="1" x14ac:dyDescent="0.4">
      <c r="B38" s="16"/>
      <c r="I38" s="62" t="s">
        <v>52</v>
      </c>
      <c r="J38" s="62"/>
      <c r="K38" s="71"/>
      <c r="M38" s="72" t="s">
        <v>322</v>
      </c>
      <c r="N38" s="62"/>
      <c r="O38" s="62"/>
      <c r="P38" s="29"/>
      <c r="R38" s="16"/>
      <c r="AA38" s="228" t="s">
        <v>61</v>
      </c>
      <c r="AB38" s="229"/>
      <c r="AC38" s="229"/>
      <c r="AD38" s="230"/>
      <c r="AQ38" s="87">
        <v>29</v>
      </c>
      <c r="AR38" s="139"/>
      <c r="AS38" s="139"/>
      <c r="AT38" s="139"/>
      <c r="AU38" s="139"/>
      <c r="AV38" s="139"/>
      <c r="AW38" s="139"/>
      <c r="AX38" s="139"/>
      <c r="AY38" s="139"/>
      <c r="AZ38" s="139"/>
      <c r="BA38" s="139"/>
      <c r="BB38" s="139"/>
      <c r="BC38" s="139"/>
      <c r="BD38" s="140"/>
      <c r="BE38" s="141">
        <v>0</v>
      </c>
      <c r="BF38" s="139"/>
      <c r="BG38" s="142"/>
      <c r="BH38" s="142"/>
      <c r="BI38" s="142"/>
      <c r="BJ38" s="142"/>
      <c r="BK38" s="142"/>
      <c r="BL38" s="142"/>
      <c r="BM38" s="89"/>
      <c r="BN38" s="89"/>
      <c r="BO38" s="94"/>
      <c r="BP38" s="89"/>
      <c r="BQ38" s="133" t="s">
        <v>1391</v>
      </c>
      <c r="BR38" s="134"/>
      <c r="BS38" s="89">
        <v>29</v>
      </c>
      <c r="BT38" s="135" t="str">
        <f>IF($AU$7&lt;&gt;0,IF($O$5="ILLUSIONNISTE",Sorts!K147,Sorts!E103),"")</f>
        <v/>
      </c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>
        <v>0</v>
      </c>
      <c r="CH38" s="137"/>
      <c r="CI38" s="138" t="str">
        <f>IF($AU$7&lt;&gt;0,IF($O$5="ILLUSIONNISTE",Sorts!L147,Sorts!F103),"")</f>
        <v/>
      </c>
      <c r="CJ38" s="134"/>
      <c r="CK38" s="142" t="str">
        <f>IF($AU$7&lt;&gt;0,IF($O$5="ILLUSIONNISTE",Sorts!M147,Sorts!G103),"")</f>
        <v/>
      </c>
      <c r="CL38" s="142"/>
      <c r="CM38" s="142"/>
      <c r="CN38" s="89" t="str">
        <f>IF($AU$7&lt;&gt;0,IF($O$5="ILLUSIONNISTE",Sorts!N147,Sorts!H103),"")</f>
        <v/>
      </c>
      <c r="CO38" s="89" t="str">
        <f>IF($AU$7&lt;&gt;0,IF($O$5="ILLUSIONNISTE",Sorts!O147,Sorts!I103),"")</f>
        <v/>
      </c>
      <c r="CP38" s="94" t="str">
        <f>IF($AU$7&lt;&gt;0,IF($O$5="ILLUSIONNISTE",Sorts!P147,Sorts!J103),"")</f>
        <v/>
      </c>
      <c r="CQ38" s="61"/>
      <c r="CS38" s="87">
        <v>35</v>
      </c>
      <c r="CT38" s="139"/>
      <c r="CU38" s="139"/>
      <c r="CV38" s="139"/>
      <c r="CW38" s="139"/>
      <c r="CX38" s="139"/>
      <c r="CY38" s="139"/>
      <c r="CZ38" s="139"/>
      <c r="DA38" s="139"/>
      <c r="DB38" s="139"/>
      <c r="DC38" s="139"/>
      <c r="DD38" s="139"/>
      <c r="DE38" s="139"/>
      <c r="DF38" s="140"/>
      <c r="DG38" s="141"/>
      <c r="DH38" s="134"/>
      <c r="DI38" s="142"/>
      <c r="DJ38" s="142"/>
      <c r="DK38" s="142"/>
      <c r="DL38" s="142"/>
      <c r="DM38" s="142"/>
      <c r="DN38" s="142"/>
      <c r="DO38" s="89"/>
      <c r="DP38" s="89"/>
      <c r="DQ38" s="94"/>
      <c r="DR38" s="89"/>
      <c r="DS38" s="133" t="s">
        <v>1391</v>
      </c>
      <c r="DT38" s="134"/>
      <c r="DU38" s="89">
        <v>35</v>
      </c>
      <c r="DV38" s="135" t="str">
        <f>IF($AU$7&lt;&gt;0,IF($O$5="Illusionniste",Sorts!Q153,Sorts!K109),"")</f>
        <v/>
      </c>
      <c r="DW38" s="136"/>
      <c r="DX38" s="136"/>
      <c r="DY38" s="136"/>
      <c r="DZ38" s="136"/>
      <c r="EA38" s="136"/>
      <c r="EB38" s="136"/>
      <c r="EC38" s="136"/>
      <c r="ED38" s="136"/>
      <c r="EE38" s="136"/>
      <c r="EF38" s="136"/>
      <c r="EG38" s="136"/>
      <c r="EH38" s="136"/>
      <c r="EI38" s="136">
        <v>0</v>
      </c>
      <c r="EJ38" s="137"/>
      <c r="EK38" s="138" t="str">
        <f>IF($AU$7&lt;&gt;0,IF($O$5="Illusionniste",Sorts!R153,Sorts!L109),"")</f>
        <v/>
      </c>
      <c r="EL38" s="134"/>
      <c r="EM38" s="142" t="str">
        <f>IF($AU$7&lt;&gt;0,IF($O$5="Illusionniste",Sorts!S153,Sorts!M109),"")</f>
        <v/>
      </c>
      <c r="EN38" s="142"/>
      <c r="EO38" s="142"/>
      <c r="EP38" s="89" t="str">
        <f>IF($AU$7&lt;&gt;0,IF($O$5="Illusionniste",Sorts!T153,Sorts!N109),"")</f>
        <v/>
      </c>
      <c r="EQ38" s="89" t="str">
        <f>IF($AU$7&lt;&gt;0,IF($O$5="Illusionniste",Sorts!U153,Sorts!O109),"")</f>
        <v/>
      </c>
      <c r="ER38" s="94" t="str">
        <f>IF($AU$7&lt;&gt;0,IF($O$5="Illusionniste",Sorts!V153,Sorts!P109),"")</f>
        <v/>
      </c>
      <c r="ES38" s="61"/>
      <c r="EU38" s="87">
        <v>1</v>
      </c>
      <c r="EV38" s="139" t="str">
        <f>IF($AU$5&lt;&gt;0,IF(OR($O$5="CLERC",$O$5="PALADIN"),Sorts!AC4,Sorts!AC28),"")</f>
        <v>Bâtons à Serpents</v>
      </c>
      <c r="EW38" s="139"/>
      <c r="EX38" s="139"/>
      <c r="EY38" s="139"/>
      <c r="EZ38" s="139"/>
      <c r="FA38" s="139"/>
      <c r="FB38" s="139"/>
      <c r="FC38" s="139"/>
      <c r="FD38" s="139"/>
      <c r="FE38" s="139"/>
      <c r="FF38" s="139"/>
      <c r="FG38" s="139"/>
      <c r="FH38" s="140"/>
      <c r="FI38" s="141">
        <v>0</v>
      </c>
      <c r="FJ38" s="134"/>
      <c r="FK38" s="142" t="str">
        <f>IF($AU$5&lt;&gt;0,IF(OR($O$5="CLERC",$O$5="PALADIN"),Sorts!AD4,Sorts!AD28),"")</f>
        <v>4''</v>
      </c>
      <c r="FL38" s="142"/>
      <c r="FM38" s="142"/>
      <c r="FN38" s="142" t="str">
        <f>IF($AU$5&lt;&gt;0,IF(OR($O$5="CLERC",$O$5="PALADIN"),Sorts!AE4,Sorts!AE28),"")</f>
        <v>2r/n</v>
      </c>
      <c r="FO38" s="142"/>
      <c r="FP38" s="142"/>
      <c r="FQ38" s="89" t="str">
        <f>IF($AU$5&lt;&gt;0,IF(OR($O$5="CLERC",$O$5="PALADIN"),Sorts!AF4,Sorts!AF28),"")</f>
        <v>X</v>
      </c>
      <c r="FR38" s="89" t="str">
        <f>IF($AU$5&lt;&gt;0,IF(OR($O$5="CLERC",$O$5="PALADIN"),Sorts!AG4,Sorts!AG28),"")</f>
        <v>X</v>
      </c>
      <c r="FS38" s="94" t="str">
        <f>IF($AU$5&lt;&gt;0,IF(OR($O$5="CLERC",$O$5="PALADIN"),Sorts!AH4,Sorts!AH28),"")</f>
        <v>X</v>
      </c>
      <c r="FT38" s="89"/>
      <c r="FU38" s="133" t="s">
        <v>1391</v>
      </c>
      <c r="FV38" s="134"/>
      <c r="FW38" s="89">
        <v>1</v>
      </c>
      <c r="FX38" s="135" t="str">
        <f>IF($AU$7&lt;&gt;0,IF($O$5="Illusionniste",Sorts!AI119,Sorts!AC75),"")</f>
        <v/>
      </c>
      <c r="FY38" s="136"/>
      <c r="FZ38" s="136"/>
      <c r="GA38" s="136"/>
      <c r="GB38" s="136"/>
      <c r="GC38" s="136"/>
      <c r="GD38" s="136"/>
      <c r="GE38" s="136"/>
      <c r="GF38" s="136"/>
      <c r="GG38" s="136"/>
      <c r="GH38" s="136"/>
      <c r="GI38" s="136"/>
      <c r="GJ38" s="136"/>
      <c r="GK38" s="136">
        <v>0</v>
      </c>
      <c r="GL38" s="137"/>
      <c r="GM38" s="138" t="str">
        <f>IF($AU$7&lt;&gt;0,IF($O$5="Illusionniste",Sorts!AJ119,Sorts!AD75),"")</f>
        <v/>
      </c>
      <c r="GN38" s="134"/>
      <c r="GO38" s="142" t="str">
        <f>IF($AU$7&lt;&gt;0,IF($O$5="Illusionniste",Sorts!AK119,Sorts!AE75),"")</f>
        <v/>
      </c>
      <c r="GP38" s="142"/>
      <c r="GQ38" s="142"/>
      <c r="GR38" s="89" t="str">
        <f>IF($AU$7&lt;&gt;0,IF($O$5="Illusionniste",Sorts!AL119,Sorts!AF75),"")</f>
        <v/>
      </c>
      <c r="GS38" s="89" t="str">
        <f>IF($AU$7&lt;&gt;0,IF($O$5="Illusionniste",Sorts!AM119,Sorts!AG75),"")</f>
        <v/>
      </c>
      <c r="GT38" s="94" t="str">
        <f>IF($AU$7&lt;&gt;0,IF($O$5="Illusionniste",Sorts!AN119,Sorts!AH75),"")</f>
        <v/>
      </c>
      <c r="GU38" s="61"/>
      <c r="GW38" s="87">
        <v>3</v>
      </c>
      <c r="GX38" s="139" t="str">
        <f>IF($AU$5&lt;&gt;0,IF(OR($O$5="CLERC",$O$5="PALADIN"),Sorts!AO6,Sorts!AO30),"")</f>
        <v>Chariot de Sustarre</v>
      </c>
      <c r="GY38" s="139"/>
      <c r="GZ38" s="139"/>
      <c r="HA38" s="139"/>
      <c r="HB38" s="139"/>
      <c r="HC38" s="139"/>
      <c r="HD38" s="139"/>
      <c r="HE38" s="139"/>
      <c r="HF38" s="139"/>
      <c r="HG38" s="139"/>
      <c r="HH38" s="139"/>
      <c r="HI38" s="139"/>
      <c r="HJ38" s="140"/>
      <c r="HK38" s="141">
        <v>0</v>
      </c>
      <c r="HL38" s="134"/>
      <c r="HM38" s="142" t="str">
        <f>IF($AU$5&lt;&gt;0,IF(OR($O$5="CLERC",$O$5="PALADIN"),Sorts!AP6,Sorts!AO30),"")</f>
        <v>Chariot de Sustarre</v>
      </c>
      <c r="HN38" s="142"/>
      <c r="HO38" s="142"/>
      <c r="HP38" s="142" t="str">
        <f>IF($AU$5&lt;&gt;0,IF(OR($O$5="CLERC",$O$5="PALADIN"),Sorts!AQ6,Sorts!AO30),"")</f>
        <v>Chariot de Sustarre</v>
      </c>
      <c r="HQ38" s="142"/>
      <c r="HR38" s="142"/>
      <c r="HS38" s="89" t="str">
        <f>IF($AU$5&lt;&gt;0,IF(OR($O$5="CLERC",$O$5="PALADIN"),Sorts!AR6,Sorts!AO30),"")</f>
        <v>Chariot de Sustarre</v>
      </c>
      <c r="HT38" s="89" t="str">
        <f>IF($AU$5&lt;&gt;0,IF(OR($O$5="CLERC",$O$5="PALADIN"),Sorts!AS6,Sorts!AO30),"")</f>
        <v>Chariot de Sustarre</v>
      </c>
      <c r="HU38" s="94" t="str">
        <f>IF($AU$5&lt;&gt;0,IF(OR($O$5="CLERC",$O$5="PALADIN"),Sorts!AT6,Sorts!AO30),"")</f>
        <v>Chariot de Sustarre</v>
      </c>
      <c r="HV38" s="89"/>
      <c r="HW38" s="133" t="s">
        <v>1391</v>
      </c>
      <c r="HX38" s="134"/>
      <c r="HY38" s="89">
        <v>3</v>
      </c>
      <c r="HZ38" s="135" t="str">
        <f>IF($AU$7&lt;&gt;0,IF($O$5="Illusionniste",Sorts!AU121,Sorts!AO77),"")</f>
        <v/>
      </c>
      <c r="IA38" s="136"/>
      <c r="IB38" s="136"/>
      <c r="IC38" s="136"/>
      <c r="ID38" s="136"/>
      <c r="IE38" s="136"/>
      <c r="IF38" s="136"/>
      <c r="IG38" s="136"/>
      <c r="IH38" s="136"/>
      <c r="II38" s="136"/>
      <c r="IJ38" s="136"/>
      <c r="IK38" s="136"/>
      <c r="IL38" s="136"/>
      <c r="IM38" s="136">
        <v>0</v>
      </c>
      <c r="IN38" s="137"/>
      <c r="IO38" s="138" t="str">
        <f>IF($AU$7&lt;&gt;0,IF($O$5="Illusionniste",Sorts!AV121,Sorts!AP77),"")</f>
        <v/>
      </c>
      <c r="IP38" s="134"/>
      <c r="IQ38" s="142" t="str">
        <f>IF($AU$7&lt;&gt;0,IF($O$5="Illusionniste",Sorts!AW121,Sorts!AQ77),"")</f>
        <v/>
      </c>
      <c r="IR38" s="142"/>
      <c r="IS38" s="142"/>
      <c r="IT38" s="89" t="str">
        <f>IF($AU$7&lt;&gt;0,IF($O$5="Illusionniste",Sorts!AX121,Sorts!AR77),"")</f>
        <v/>
      </c>
      <c r="IU38" s="89" t="str">
        <f>IF($AU$7&lt;&gt;0,IF($O$5="Illusionniste",Sorts!AY121,Sorts!AS77),"")</f>
        <v/>
      </c>
      <c r="IV38" s="94" t="str">
        <f>IF($AU$7&lt;&gt;0,IF($O$5="Illusionniste",Sorts!AZ121,Sorts!AT77),"")</f>
        <v/>
      </c>
      <c r="IW38" s="61"/>
      <c r="IY38" s="87"/>
      <c r="IZ38" s="139"/>
      <c r="JA38" s="139"/>
      <c r="JB38" s="139"/>
      <c r="JC38" s="139"/>
      <c r="JD38" s="139"/>
      <c r="JE38" s="139"/>
      <c r="JF38" s="139"/>
      <c r="JG38" s="139"/>
      <c r="JH38" s="139"/>
      <c r="JI38" s="139"/>
      <c r="JJ38" s="139"/>
      <c r="JK38" s="139"/>
      <c r="JL38" s="140"/>
      <c r="JM38" s="141"/>
      <c r="JN38" s="134"/>
      <c r="JO38" s="142"/>
      <c r="JP38" s="142"/>
      <c r="JQ38" s="142"/>
      <c r="JR38" s="142"/>
      <c r="JS38" s="142"/>
      <c r="JT38" s="142"/>
      <c r="JU38" s="89"/>
      <c r="JV38" s="89"/>
      <c r="JW38" s="94"/>
      <c r="JX38" s="89"/>
      <c r="JY38" s="133" t="s">
        <v>1391</v>
      </c>
      <c r="JZ38" s="134"/>
      <c r="KA38" s="89">
        <v>3</v>
      </c>
      <c r="KB38" s="135" t="str">
        <f>IF($AU$7&lt;&gt;0,IF($O$5="Illusionniste",Sorts!BB121,Sorts!BA77),"")</f>
        <v/>
      </c>
      <c r="KC38" s="136"/>
      <c r="KD38" s="136"/>
      <c r="KE38" s="136"/>
      <c r="KF38" s="136"/>
      <c r="KG38" s="136"/>
      <c r="KH38" s="136"/>
      <c r="KI38" s="136"/>
      <c r="KJ38" s="136"/>
      <c r="KK38" s="136"/>
      <c r="KL38" s="136"/>
      <c r="KM38" s="136"/>
      <c r="KN38" s="136"/>
      <c r="KO38" s="136">
        <v>0</v>
      </c>
      <c r="KP38" s="137"/>
      <c r="KQ38" s="138" t="str">
        <f>IF($AU$7&lt;&gt;0,IF($O$5="Illusionniste",Sorts!BB121,Sorts!BB77),"")</f>
        <v/>
      </c>
      <c r="KR38" s="134"/>
      <c r="KS38" s="142" t="str">
        <f>IF($AU$7&lt;&gt;0,IF($O$5="Illusionniste",Sorts!BB121,Sorts!BC77),"")</f>
        <v/>
      </c>
      <c r="KT38" s="142"/>
      <c r="KU38" s="142"/>
      <c r="KV38" s="89" t="str">
        <f>IF($AU$7&lt;&gt;0,IF($O$5="Illusionniste",Sorts!BB121,Sorts!BD77),"")</f>
        <v/>
      </c>
      <c r="KW38" s="89" t="str">
        <f>IF($AU$7&lt;&gt;0,IF($O$5="Illusionniste",Sorts!BB121,Sorts!BE77),"")</f>
        <v/>
      </c>
      <c r="KX38" s="94" t="str">
        <f>IF($AU$7&lt;&gt;0,IF($O$5="Illusionniste",Sorts!BB121,Sorts!BF77),"")</f>
        <v/>
      </c>
    </row>
    <row r="39" spans="2:310" ht="15" customHeight="1" thickTop="1" thickBot="1" x14ac:dyDescent="0.4">
      <c r="B39" s="213" t="s">
        <v>50</v>
      </c>
      <c r="C39" s="185"/>
      <c r="D39" s="216">
        <f>+$AA$17</f>
        <v>-1</v>
      </c>
      <c r="E39" s="217"/>
      <c r="G39" s="55" t="s">
        <v>51</v>
      </c>
      <c r="H39" s="56"/>
      <c r="I39" s="220">
        <f>+M39+4</f>
        <v>13</v>
      </c>
      <c r="J39" s="221"/>
      <c r="K39" s="30"/>
      <c r="M39" s="179">
        <f>IF($O$5="MOINE",VLOOKUP($AM$5,Caractéristiques!$B$301:$E$321,4,FALSE)+$D$39+SUM($N$32:$O$37),MIN($L$26+$N$26,$L$28)+$L$30+SUM($N$30:$O$37)+$D$39)</f>
        <v>9</v>
      </c>
      <c r="N39" s="180"/>
      <c r="O39" s="181"/>
      <c r="P39" s="29"/>
      <c r="R39" s="149" t="s">
        <v>343</v>
      </c>
      <c r="S39" s="132"/>
      <c r="T39" s="132"/>
      <c r="U39" s="227" t="str">
        <f>VLOOKUP(O5,Basique!E17:G28,3,FALSE)</f>
        <v>SAG/CHAR &gt; 15</v>
      </c>
      <c r="V39" s="227"/>
      <c r="W39" s="227"/>
      <c r="X39" s="227"/>
      <c r="Y39" s="227"/>
      <c r="AA39" s="231"/>
      <c r="AB39" s="232"/>
      <c r="AC39" s="232"/>
      <c r="AD39" s="233"/>
      <c r="AF39" s="143" t="s">
        <v>71</v>
      </c>
      <c r="AG39" s="144"/>
      <c r="AH39" s="144"/>
      <c r="AI39" s="144"/>
      <c r="AJ39" s="144"/>
      <c r="AK39" s="145"/>
      <c r="AQ39" s="87">
        <v>30</v>
      </c>
      <c r="AR39" s="139"/>
      <c r="AS39" s="139"/>
      <c r="AT39" s="139"/>
      <c r="AU39" s="139"/>
      <c r="AV39" s="139"/>
      <c r="AW39" s="139"/>
      <c r="AX39" s="139"/>
      <c r="AY39" s="139"/>
      <c r="AZ39" s="139"/>
      <c r="BA39" s="139"/>
      <c r="BB39" s="139"/>
      <c r="BC39" s="139"/>
      <c r="BD39" s="140"/>
      <c r="BE39" s="141">
        <v>0</v>
      </c>
      <c r="BF39" s="139"/>
      <c r="BG39" s="142"/>
      <c r="BH39" s="142"/>
      <c r="BI39" s="142"/>
      <c r="BJ39" s="142"/>
      <c r="BK39" s="142"/>
      <c r="BL39" s="142"/>
      <c r="BM39" s="89"/>
      <c r="BN39" s="89"/>
      <c r="BO39" s="94"/>
      <c r="BP39" s="89"/>
      <c r="BQ39" s="133" t="s">
        <v>1391</v>
      </c>
      <c r="BR39" s="134"/>
      <c r="BS39" s="89">
        <v>30</v>
      </c>
      <c r="BT39" s="135" t="str">
        <f>IF($AU$7&lt;&gt;0,IF($O$5="ILLUSIONNISTE",Sorts!K148,Sorts!E104),"")</f>
        <v/>
      </c>
      <c r="BU39" s="136"/>
      <c r="BV39" s="136"/>
      <c r="BW39" s="136"/>
      <c r="BX39" s="136"/>
      <c r="BY39" s="136"/>
      <c r="BZ39" s="136"/>
      <c r="CA39" s="136"/>
      <c r="CB39" s="136"/>
      <c r="CC39" s="136"/>
      <c r="CD39" s="136"/>
      <c r="CE39" s="136"/>
      <c r="CF39" s="136"/>
      <c r="CG39" s="136">
        <v>0</v>
      </c>
      <c r="CH39" s="137"/>
      <c r="CI39" s="138" t="str">
        <f>IF($AU$7&lt;&gt;0,IF($O$5="ILLUSIONNISTE",Sorts!L148,Sorts!F104),"")</f>
        <v/>
      </c>
      <c r="CJ39" s="134"/>
      <c r="CK39" s="142" t="str">
        <f>IF($AU$7&lt;&gt;0,IF($O$5="ILLUSIONNISTE",Sorts!M148,Sorts!G104),"")</f>
        <v/>
      </c>
      <c r="CL39" s="142"/>
      <c r="CM39" s="142"/>
      <c r="CN39" s="89" t="str">
        <f>IF($AU$7&lt;&gt;0,IF($O$5="ILLUSIONNISTE",Sorts!N148,Sorts!H104),"")</f>
        <v/>
      </c>
      <c r="CO39" s="89" t="str">
        <f>IF($AU$7&lt;&gt;0,IF($O$5="ILLUSIONNISTE",Sorts!O148,Sorts!I104),"")</f>
        <v/>
      </c>
      <c r="CP39" s="94" t="str">
        <f>IF($AU$7&lt;&gt;0,IF($O$5="ILLUSIONNISTE",Sorts!P148,Sorts!J104),"")</f>
        <v/>
      </c>
      <c r="CQ39" s="61"/>
      <c r="CS39" s="87">
        <v>36</v>
      </c>
      <c r="CT39" s="139"/>
      <c r="CU39" s="139"/>
      <c r="CV39" s="139"/>
      <c r="CW39" s="139"/>
      <c r="CX39" s="139"/>
      <c r="CY39" s="139"/>
      <c r="CZ39" s="139"/>
      <c r="DA39" s="139"/>
      <c r="DB39" s="139"/>
      <c r="DC39" s="139"/>
      <c r="DD39" s="139"/>
      <c r="DE39" s="139"/>
      <c r="DF39" s="140"/>
      <c r="DG39" s="141"/>
      <c r="DH39" s="134"/>
      <c r="DI39" s="142"/>
      <c r="DJ39" s="142"/>
      <c r="DK39" s="142"/>
      <c r="DL39" s="142"/>
      <c r="DM39" s="142"/>
      <c r="DN39" s="142"/>
      <c r="DO39" s="89"/>
      <c r="DP39" s="89"/>
      <c r="DQ39" s="94"/>
      <c r="DR39" s="89"/>
      <c r="DS39" s="133" t="s">
        <v>1391</v>
      </c>
      <c r="DT39" s="134"/>
      <c r="DU39" s="89">
        <v>36</v>
      </c>
      <c r="DV39" s="135" t="str">
        <f>IF($AU$7&lt;&gt;0,IF($O$5="Illusionniste",Sorts!Q154,Sorts!K110),"")</f>
        <v/>
      </c>
      <c r="DW39" s="136"/>
      <c r="DX39" s="136"/>
      <c r="DY39" s="136"/>
      <c r="DZ39" s="136"/>
      <c r="EA39" s="136"/>
      <c r="EB39" s="136"/>
      <c r="EC39" s="136"/>
      <c r="ED39" s="136"/>
      <c r="EE39" s="136"/>
      <c r="EF39" s="136"/>
      <c r="EG39" s="136"/>
      <c r="EH39" s="136"/>
      <c r="EI39" s="136">
        <v>0</v>
      </c>
      <c r="EJ39" s="137"/>
      <c r="EK39" s="138" t="str">
        <f>IF($AU$7&lt;&gt;0,IF($O$5="Illusionniste",Sorts!R154,Sorts!L110),"")</f>
        <v/>
      </c>
      <c r="EL39" s="134"/>
      <c r="EM39" s="142" t="str">
        <f>IF($AU$7&lt;&gt;0,IF($O$5="Illusionniste",Sorts!S154,Sorts!M110),"")</f>
        <v/>
      </c>
      <c r="EN39" s="142"/>
      <c r="EO39" s="142"/>
      <c r="EP39" s="89" t="str">
        <f>IF($AU$7&lt;&gt;0,IF($O$5="Illusionniste",Sorts!T154,Sorts!N110),"")</f>
        <v/>
      </c>
      <c r="EQ39" s="89" t="str">
        <f>IF($AU$7&lt;&gt;0,IF($O$5="Illusionniste",Sorts!U154,Sorts!O110),"")</f>
        <v/>
      </c>
      <c r="ER39" s="94" t="str">
        <f>IF($AU$7&lt;&gt;0,IF($O$5="Illusionniste",Sorts!V154,Sorts!P110),"")</f>
        <v/>
      </c>
      <c r="ES39" s="61"/>
      <c r="EU39" s="87">
        <v>2</v>
      </c>
      <c r="EV39" s="139" t="str">
        <f>IF($AU$5&lt;&gt;0,IF(OR($O$5="CLERC",$O$5="PALADIN"),Sorts!AC5,Sorts!AC29),"")</f>
        <v>Bouclier Anti-Plantes</v>
      </c>
      <c r="EW39" s="139"/>
      <c r="EX39" s="139"/>
      <c r="EY39" s="139"/>
      <c r="EZ39" s="139"/>
      <c r="FA39" s="139"/>
      <c r="FB39" s="139"/>
      <c r="FC39" s="139"/>
      <c r="FD39" s="139"/>
      <c r="FE39" s="139"/>
      <c r="FF39" s="139"/>
      <c r="FG39" s="139"/>
      <c r="FH39" s="140"/>
      <c r="FI39" s="141">
        <v>0</v>
      </c>
      <c r="FJ39" s="134"/>
      <c r="FK39" s="142">
        <f>IF($AU$5&lt;&gt;0,IF(OR($O$5="CLERC",$O$5="PALADIN"),Sorts!AD5,Sorts!AD29),"")</f>
        <v>0</v>
      </c>
      <c r="FL39" s="142"/>
      <c r="FM39" s="142"/>
      <c r="FN39" s="142" t="str">
        <f>IF($AU$5&lt;&gt;0,IF(OR($O$5="CLERC",$O$5="PALADIN"),Sorts!AE5,Sorts!AE29),"")</f>
        <v>1t/n</v>
      </c>
      <c r="FO39" s="142"/>
      <c r="FP39" s="142"/>
      <c r="FQ39" s="89" t="str">
        <f>IF($AU$5&lt;&gt;0,IF(OR($O$5="CLERC",$O$5="PALADIN"),Sorts!AF5,Sorts!AF29),"")</f>
        <v>X</v>
      </c>
      <c r="FR39" s="89" t="str">
        <f>IF($AU$5&lt;&gt;0,IF(OR($O$5="CLERC",$O$5="PALADIN"),Sorts!AG5,Sorts!AG29),"")</f>
        <v>X</v>
      </c>
      <c r="FS39" s="94" t="str">
        <f>IF($AU$5&lt;&gt;0,IF(OR($O$5="CLERC",$O$5="PALADIN"),Sorts!AH5,Sorts!AH29),"")</f>
        <v>X</v>
      </c>
      <c r="FT39" s="89"/>
      <c r="FU39" s="133" t="s">
        <v>1391</v>
      </c>
      <c r="FV39" s="134"/>
      <c r="FW39" s="89">
        <v>2</v>
      </c>
      <c r="FX39" s="135" t="str">
        <f>IF($AU$7&lt;&gt;0,IF($O$5="Illusionniste",Sorts!AI120,Sorts!AC76),"")</f>
        <v/>
      </c>
      <c r="FY39" s="136"/>
      <c r="FZ39" s="136"/>
      <c r="GA39" s="136"/>
      <c r="GB39" s="136"/>
      <c r="GC39" s="136"/>
      <c r="GD39" s="136"/>
      <c r="GE39" s="136"/>
      <c r="GF39" s="136"/>
      <c r="GG39" s="136"/>
      <c r="GH39" s="136"/>
      <c r="GI39" s="136"/>
      <c r="GJ39" s="136"/>
      <c r="GK39" s="136">
        <v>0</v>
      </c>
      <c r="GL39" s="137"/>
      <c r="GM39" s="138" t="str">
        <f>IF($AU$7&lt;&gt;0,IF($O$5="Illusionniste",Sorts!AJ120,Sorts!AD76),"")</f>
        <v/>
      </c>
      <c r="GN39" s="134"/>
      <c r="GO39" s="142" t="str">
        <f>IF($AU$7&lt;&gt;0,IF($O$5="Illusionniste",Sorts!AK120,Sorts!AE76),"")</f>
        <v/>
      </c>
      <c r="GP39" s="142"/>
      <c r="GQ39" s="142"/>
      <c r="GR39" s="89" t="str">
        <f>IF($AU$7&lt;&gt;0,IF($O$5="Illusionniste",Sorts!AL120,Sorts!AF76),"")</f>
        <v/>
      </c>
      <c r="GS39" s="89" t="str">
        <f>IF($AU$7&lt;&gt;0,IF($O$5="Illusionniste",Sorts!AM120,Sorts!AG76),"")</f>
        <v/>
      </c>
      <c r="GT39" s="94" t="str">
        <f>IF($AU$7&lt;&gt;0,IF($O$5="Illusionniste",Sorts!AN120,Sorts!AH76),"")</f>
        <v/>
      </c>
      <c r="GU39" s="61"/>
      <c r="GW39" s="87">
        <v>4</v>
      </c>
      <c r="GX39" s="139" t="str">
        <f>IF($AU$5&lt;&gt;0,IF(OR($O$5="CLERC",$O$5="PALADIN"),Sorts!AO7,Sorts!AO31),"")</f>
        <v>Confusion</v>
      </c>
      <c r="GY39" s="139"/>
      <c r="GZ39" s="139"/>
      <c r="HA39" s="139"/>
      <c r="HB39" s="139"/>
      <c r="HC39" s="139"/>
      <c r="HD39" s="139"/>
      <c r="HE39" s="139"/>
      <c r="HF39" s="139"/>
      <c r="HG39" s="139"/>
      <c r="HH39" s="139"/>
      <c r="HI39" s="139"/>
      <c r="HJ39" s="140"/>
      <c r="HK39" s="141">
        <v>0</v>
      </c>
      <c r="HL39" s="134"/>
      <c r="HM39" s="142" t="str">
        <f>IF($AU$5&lt;&gt;0,IF(OR($O$5="CLERC",$O$5="PALADIN"),Sorts!AP7,Sorts!AO31),"")</f>
        <v>Confusion</v>
      </c>
      <c r="HN39" s="142"/>
      <c r="HO39" s="142"/>
      <c r="HP39" s="142" t="str">
        <f>IF($AU$5&lt;&gt;0,IF(OR($O$5="CLERC",$O$5="PALADIN"),Sorts!AQ7,Sorts!AO31),"")</f>
        <v>Confusion</v>
      </c>
      <c r="HQ39" s="142"/>
      <c r="HR39" s="142"/>
      <c r="HS39" s="89" t="str">
        <f>IF($AU$5&lt;&gt;0,IF(OR($O$5="CLERC",$O$5="PALADIN"),Sorts!AR7,Sorts!AO31),"")</f>
        <v>Confusion</v>
      </c>
      <c r="HT39" s="89" t="str">
        <f>IF($AU$5&lt;&gt;0,IF(OR($O$5="CLERC",$O$5="PALADIN"),Sorts!AS7,Sorts!AO31),"")</f>
        <v>Confusion</v>
      </c>
      <c r="HU39" s="94" t="str">
        <f>IF($AU$5&lt;&gt;0,IF(OR($O$5="CLERC",$O$5="PALADIN"),Sorts!AT7,Sorts!AO31),"")</f>
        <v>Confusion</v>
      </c>
      <c r="HV39" s="89"/>
      <c r="HW39" s="133" t="s">
        <v>1391</v>
      </c>
      <c r="HX39" s="134"/>
      <c r="HY39" s="89">
        <v>4</v>
      </c>
      <c r="HZ39" s="135" t="str">
        <f>IF($AU$7&lt;&gt;0,IF($O$5="Illusionniste",Sorts!AU122,Sorts!AO78),"")</f>
        <v/>
      </c>
      <c r="IA39" s="136"/>
      <c r="IB39" s="136"/>
      <c r="IC39" s="136"/>
      <c r="ID39" s="136"/>
      <c r="IE39" s="136"/>
      <c r="IF39" s="136"/>
      <c r="IG39" s="136"/>
      <c r="IH39" s="136"/>
      <c r="II39" s="136"/>
      <c r="IJ39" s="136"/>
      <c r="IK39" s="136"/>
      <c r="IL39" s="136"/>
      <c r="IM39" s="136">
        <v>0</v>
      </c>
      <c r="IN39" s="137"/>
      <c r="IO39" s="138" t="str">
        <f>IF($AU$7&lt;&gt;0,IF($O$5="Illusionniste",Sorts!AV122,Sorts!AP78),"")</f>
        <v/>
      </c>
      <c r="IP39" s="134"/>
      <c r="IQ39" s="142" t="str">
        <f>IF($AU$7&lt;&gt;0,IF($O$5="Illusionniste",Sorts!AW122,Sorts!AQ78),"")</f>
        <v/>
      </c>
      <c r="IR39" s="142"/>
      <c r="IS39" s="142"/>
      <c r="IT39" s="89" t="str">
        <f>IF($AU$7&lt;&gt;0,IF($O$5="Illusionniste",Sorts!AX122,Sorts!AR78),"")</f>
        <v/>
      </c>
      <c r="IU39" s="89" t="str">
        <f>IF($AU$7&lt;&gt;0,IF($O$5="Illusionniste",Sorts!AY122,Sorts!AS78),"")</f>
        <v/>
      </c>
      <c r="IV39" s="94" t="str">
        <f>IF($AU$7&lt;&gt;0,IF($O$5="Illusionniste",Sorts!AZ122,Sorts!AT78),"")</f>
        <v/>
      </c>
      <c r="IW39" s="61"/>
      <c r="IY39" s="87"/>
      <c r="IZ39" s="139"/>
      <c r="JA39" s="139"/>
      <c r="JB39" s="139"/>
      <c r="JC39" s="139"/>
      <c r="JD39" s="139"/>
      <c r="JE39" s="139"/>
      <c r="JF39" s="139"/>
      <c r="JG39" s="139"/>
      <c r="JH39" s="139"/>
      <c r="JI39" s="139"/>
      <c r="JJ39" s="139"/>
      <c r="JK39" s="139"/>
      <c r="JL39" s="140"/>
      <c r="JM39" s="141"/>
      <c r="JN39" s="134"/>
      <c r="JO39" s="142"/>
      <c r="JP39" s="142"/>
      <c r="JQ39" s="142"/>
      <c r="JR39" s="142"/>
      <c r="JS39" s="142"/>
      <c r="JT39" s="142"/>
      <c r="JU39" s="89"/>
      <c r="JV39" s="89"/>
      <c r="JW39" s="94"/>
      <c r="JX39" s="89"/>
      <c r="JY39" s="133" t="s">
        <v>1391</v>
      </c>
      <c r="JZ39" s="134"/>
      <c r="KA39" s="89">
        <v>4</v>
      </c>
      <c r="KB39" s="135" t="str">
        <f>IF($AU$7&lt;&gt;0,IF($O$5="Illusionniste",Sorts!BB122,Sorts!BA78),"")</f>
        <v/>
      </c>
      <c r="KC39" s="136"/>
      <c r="KD39" s="136"/>
      <c r="KE39" s="136"/>
      <c r="KF39" s="136"/>
      <c r="KG39" s="136"/>
      <c r="KH39" s="136"/>
      <c r="KI39" s="136"/>
      <c r="KJ39" s="136"/>
      <c r="KK39" s="136"/>
      <c r="KL39" s="136"/>
      <c r="KM39" s="136"/>
      <c r="KN39" s="136"/>
      <c r="KO39" s="136">
        <v>0</v>
      </c>
      <c r="KP39" s="137"/>
      <c r="KQ39" s="138" t="str">
        <f>IF($AU$7&lt;&gt;0,IF($O$5="Illusionniste",Sorts!BB122,Sorts!BB78),"")</f>
        <v/>
      </c>
      <c r="KR39" s="134"/>
      <c r="KS39" s="142" t="str">
        <f>IF($AU$7&lt;&gt;0,IF($O$5="Illusionniste",Sorts!BB122,Sorts!BC78),"")</f>
        <v/>
      </c>
      <c r="KT39" s="142"/>
      <c r="KU39" s="142"/>
      <c r="KV39" s="89" t="str">
        <f>IF($AU$7&lt;&gt;0,IF($O$5="Illusionniste",Sorts!BB122,Sorts!BD78),"")</f>
        <v/>
      </c>
      <c r="KW39" s="89" t="str">
        <f>IF($AU$7&lt;&gt;0,IF($O$5="Illusionniste",Sorts!BB122,Sorts!BE78),"")</f>
        <v/>
      </c>
      <c r="KX39" s="94" t="str">
        <f>IF($AU$7&lt;&gt;0,IF($O$5="Illusionniste",Sorts!BB122,Sorts!BF78),"")</f>
        <v/>
      </c>
    </row>
    <row r="40" spans="2:310" ht="15" customHeight="1" thickTop="1" thickBot="1" x14ac:dyDescent="0.4">
      <c r="B40" s="214"/>
      <c r="C40" s="215"/>
      <c r="D40" s="218"/>
      <c r="E40" s="219"/>
      <c r="F40" s="24"/>
      <c r="G40" s="57"/>
      <c r="H40" s="58"/>
      <c r="I40" s="222"/>
      <c r="J40" s="223"/>
      <c r="K40" s="24"/>
      <c r="L40" s="24"/>
      <c r="M40" s="224"/>
      <c r="N40" s="225"/>
      <c r="O40" s="226"/>
      <c r="P40" s="31"/>
      <c r="R40" s="23"/>
      <c r="S40" s="24"/>
      <c r="T40" s="24"/>
      <c r="U40" s="24"/>
      <c r="V40" s="24"/>
      <c r="W40" s="24"/>
      <c r="X40" s="24"/>
      <c r="Y40" s="24"/>
      <c r="Z40" s="24"/>
      <c r="AA40" s="234"/>
      <c r="AB40" s="235"/>
      <c r="AC40" s="235"/>
      <c r="AD40" s="236"/>
      <c r="AF40" s="146" t="str">
        <f>IF($O$5="MOINE",11+$AM$5,MIN(12,(VLOOKUP($D$26,Basique!F2:H12,3,FALSE))-N26))&amp;" "&amp;""""</f>
        <v>12 "</v>
      </c>
      <c r="AG40" s="147"/>
      <c r="AH40" s="147"/>
      <c r="AI40" s="147"/>
      <c r="AJ40" s="147"/>
      <c r="AK40" s="148"/>
      <c r="AQ40" s="87">
        <v>31</v>
      </c>
      <c r="AR40" s="139"/>
      <c r="AS40" s="139"/>
      <c r="AT40" s="139"/>
      <c r="AU40" s="139"/>
      <c r="AV40" s="139"/>
      <c r="AW40" s="139"/>
      <c r="AX40" s="139"/>
      <c r="AY40" s="139"/>
      <c r="AZ40" s="139"/>
      <c r="BA40" s="139"/>
      <c r="BB40" s="139"/>
      <c r="BC40" s="139"/>
      <c r="BD40" s="140"/>
      <c r="BE40" s="141">
        <v>0</v>
      </c>
      <c r="BF40" s="139"/>
      <c r="BG40" s="142"/>
      <c r="BH40" s="142"/>
      <c r="BI40" s="142"/>
      <c r="BJ40" s="142"/>
      <c r="BK40" s="142"/>
      <c r="BL40" s="142"/>
      <c r="BM40" s="89"/>
      <c r="BN40" s="89"/>
      <c r="BO40" s="94"/>
      <c r="BP40" s="89"/>
      <c r="BQ40" s="133" t="s">
        <v>1391</v>
      </c>
      <c r="BR40" s="134"/>
      <c r="BS40" s="89">
        <v>31</v>
      </c>
      <c r="BT40" s="135" t="str">
        <f>IF($AU$7&lt;&gt;0,IF($O$5="ILLUSIONNISTE",Sorts!K149,Sorts!E105),"")</f>
        <v/>
      </c>
      <c r="BU40" s="136"/>
      <c r="BV40" s="136"/>
      <c r="BW40" s="136"/>
      <c r="BX40" s="136"/>
      <c r="BY40" s="136"/>
      <c r="BZ40" s="136"/>
      <c r="CA40" s="136"/>
      <c r="CB40" s="136"/>
      <c r="CC40" s="136"/>
      <c r="CD40" s="136"/>
      <c r="CE40" s="136"/>
      <c r="CF40" s="136"/>
      <c r="CG40" s="136">
        <v>0</v>
      </c>
      <c r="CH40" s="137"/>
      <c r="CI40" s="138" t="str">
        <f>IF($AU$7&lt;&gt;0,IF($O$5="ILLUSIONNISTE",Sorts!L149,Sorts!F105),"")</f>
        <v/>
      </c>
      <c r="CJ40" s="134"/>
      <c r="CK40" s="142" t="str">
        <f>IF($AU$7&lt;&gt;0,IF($O$5="ILLUSIONNISTE",Sorts!M149,Sorts!G105),"")</f>
        <v/>
      </c>
      <c r="CL40" s="142"/>
      <c r="CM40" s="142"/>
      <c r="CN40" s="89" t="str">
        <f>IF($AU$7&lt;&gt;0,IF($O$5="ILLUSIONNISTE",Sorts!N149,Sorts!H105),"")</f>
        <v/>
      </c>
      <c r="CO40" s="89" t="str">
        <f>IF($AU$7&lt;&gt;0,IF($O$5="ILLUSIONNISTE",Sorts!O149,Sorts!I105),"")</f>
        <v/>
      </c>
      <c r="CP40" s="94" t="str">
        <f>IF($AU$7&lt;&gt;0,IF($O$5="ILLUSIONNISTE",Sorts!P149,Sorts!J105),"")</f>
        <v/>
      </c>
      <c r="CQ40" s="61"/>
      <c r="CS40" s="327" t="s">
        <v>1398</v>
      </c>
      <c r="CT40" s="328"/>
      <c r="CU40" s="328"/>
      <c r="CV40" s="328"/>
      <c r="CW40" s="328"/>
      <c r="CX40" s="328"/>
      <c r="CY40" s="328"/>
      <c r="CZ40" s="328"/>
      <c r="DA40" s="328"/>
      <c r="DB40" s="328"/>
      <c r="DC40" s="328"/>
      <c r="DD40" s="328"/>
      <c r="DE40" s="328"/>
      <c r="DF40" s="328"/>
      <c r="DG40" s="328"/>
      <c r="DH40" s="328"/>
      <c r="DI40" s="328"/>
      <c r="DJ40" s="328"/>
      <c r="DK40" s="328"/>
      <c r="DL40" s="328"/>
      <c r="DM40" s="328"/>
      <c r="DN40" s="328"/>
      <c r="DO40" s="328"/>
      <c r="DP40" s="328"/>
      <c r="DQ40" s="328"/>
      <c r="DR40" s="328"/>
      <c r="DS40" s="328"/>
      <c r="DT40" s="328"/>
      <c r="DU40" s="328"/>
      <c r="DV40" s="328"/>
      <c r="DW40" s="328"/>
      <c r="DX40" s="328"/>
      <c r="DY40" s="328"/>
      <c r="DZ40" s="328"/>
      <c r="EA40" s="328"/>
      <c r="EB40" s="328"/>
      <c r="EC40" s="328"/>
      <c r="ED40" s="328"/>
      <c r="EE40" s="328"/>
      <c r="EF40" s="328"/>
      <c r="EG40" s="328"/>
      <c r="EH40" s="328"/>
      <c r="EI40" s="328"/>
      <c r="EJ40" s="328"/>
      <c r="EK40" s="328"/>
      <c r="EL40" s="328"/>
      <c r="EM40" s="328"/>
      <c r="EN40" s="328"/>
      <c r="EO40" s="328"/>
      <c r="EP40" s="328"/>
      <c r="EQ40" s="328"/>
      <c r="ER40" s="329"/>
      <c r="ES40" s="61"/>
      <c r="EU40" s="87">
        <v>3</v>
      </c>
      <c r="EV40" s="139" t="str">
        <f>IF($AU$5&lt;&gt;0,IF(OR($O$5="CLERC",$O$5="PALADIN"),Sorts!AC6,Sorts!AC30),"")</f>
        <v>Communion avec la Nature</v>
      </c>
      <c r="EW40" s="139"/>
      <c r="EX40" s="139"/>
      <c r="EY40" s="139"/>
      <c r="EZ40" s="139"/>
      <c r="FA40" s="139"/>
      <c r="FB40" s="139"/>
      <c r="FC40" s="139"/>
      <c r="FD40" s="139"/>
      <c r="FE40" s="139"/>
      <c r="FF40" s="139"/>
      <c r="FG40" s="139"/>
      <c r="FH40" s="140"/>
      <c r="FI40" s="141">
        <v>0</v>
      </c>
      <c r="FJ40" s="134"/>
      <c r="FK40" s="142">
        <f>IF($AU$5&lt;&gt;0,IF(OR($O$5="CLERC",$O$5="PALADIN"),Sorts!AD6,Sorts!AD30),"")</f>
        <v>0</v>
      </c>
      <c r="FL40" s="142"/>
      <c r="FM40" s="142"/>
      <c r="FN40" s="142" t="str">
        <f>IF($AU$5&lt;&gt;0,IF(OR($O$5="CLERC",$O$5="PALADIN"),Sorts!AE6,Sorts!AE30),"")</f>
        <v>S</v>
      </c>
      <c r="FO40" s="142"/>
      <c r="FP40" s="142"/>
      <c r="FQ40" s="89" t="str">
        <f>IF($AU$5&lt;&gt;0,IF(OR($O$5="CLERC",$O$5="PALADIN"),Sorts!AF6,Sorts!AF30),"")</f>
        <v>X</v>
      </c>
      <c r="FR40" s="89" t="str">
        <f>IF($AU$5&lt;&gt;0,IF(OR($O$5="CLERC",$O$5="PALADIN"),Sorts!AG6,Sorts!AG30),"")</f>
        <v>X</v>
      </c>
      <c r="FS40" s="94" t="str">
        <f>IF($AU$5&lt;&gt;0,IF(OR($O$5="CLERC",$O$5="PALADIN"),Sorts!AH6,Sorts!AH30),"")</f>
        <v>X</v>
      </c>
      <c r="FT40" s="89"/>
      <c r="FU40" s="133" t="s">
        <v>1391</v>
      </c>
      <c r="FV40" s="134"/>
      <c r="FW40" s="89">
        <v>3</v>
      </c>
      <c r="FX40" s="135" t="str">
        <f>IF($AU$7&lt;&gt;0,IF($O$5="Illusionniste",Sorts!AI121,Sorts!AC77),"")</f>
        <v/>
      </c>
      <c r="FY40" s="136"/>
      <c r="FZ40" s="136"/>
      <c r="GA40" s="136"/>
      <c r="GB40" s="136"/>
      <c r="GC40" s="136"/>
      <c r="GD40" s="136"/>
      <c r="GE40" s="136"/>
      <c r="GF40" s="136"/>
      <c r="GG40" s="136"/>
      <c r="GH40" s="136"/>
      <c r="GI40" s="136"/>
      <c r="GJ40" s="136"/>
      <c r="GK40" s="136">
        <v>0</v>
      </c>
      <c r="GL40" s="137"/>
      <c r="GM40" s="138" t="str">
        <f>IF($AU$7&lt;&gt;0,IF($O$5="Illusionniste",Sorts!AJ121,Sorts!AD77),"")</f>
        <v/>
      </c>
      <c r="GN40" s="134"/>
      <c r="GO40" s="142" t="str">
        <f>IF($AU$7&lt;&gt;0,IF($O$5="Illusionniste",Sorts!AK121,Sorts!AE77),"")</f>
        <v/>
      </c>
      <c r="GP40" s="142"/>
      <c r="GQ40" s="142"/>
      <c r="GR40" s="89" t="str">
        <f>IF($AU$7&lt;&gt;0,IF($O$5="Illusionniste",Sorts!AL121,Sorts!AF77),"")</f>
        <v/>
      </c>
      <c r="GS40" s="89" t="str">
        <f>IF($AU$7&lt;&gt;0,IF($O$5="Illusionniste",Sorts!AM121,Sorts!AG77),"")</f>
        <v/>
      </c>
      <c r="GT40" s="94" t="str">
        <f>IF($AU$7&lt;&gt;0,IF($O$5="Illusionniste",Sorts!AN121,Sorts!AH77),"")</f>
        <v/>
      </c>
      <c r="GU40" s="61"/>
      <c r="GW40" s="87">
        <v>5</v>
      </c>
      <c r="GX40" s="139" t="str">
        <f>IF($AU$5&lt;&gt;0,IF(OR($O$5="CLERC",$O$5="PALADIN"),Sorts!AO8,Sorts!AO32),"")</f>
        <v>Contrôle du Climat</v>
      </c>
      <c r="GY40" s="139"/>
      <c r="GZ40" s="139"/>
      <c r="HA40" s="139"/>
      <c r="HB40" s="139"/>
      <c r="HC40" s="139"/>
      <c r="HD40" s="139"/>
      <c r="HE40" s="139"/>
      <c r="HF40" s="139"/>
      <c r="HG40" s="139"/>
      <c r="HH40" s="139"/>
      <c r="HI40" s="139"/>
      <c r="HJ40" s="140"/>
      <c r="HK40" s="141">
        <v>0</v>
      </c>
      <c r="HL40" s="134"/>
      <c r="HM40" s="142" t="str">
        <f>IF($AU$5&lt;&gt;0,IF(OR($O$5="CLERC",$O$5="PALADIN"),Sorts!AP8,Sorts!AO32),"")</f>
        <v>Contrôle du Climat</v>
      </c>
      <c r="HN40" s="142"/>
      <c r="HO40" s="142"/>
      <c r="HP40" s="142" t="str">
        <f>IF($AU$5&lt;&gt;0,IF(OR($O$5="CLERC",$O$5="PALADIN"),Sorts!AQ8,Sorts!AO32),"")</f>
        <v>Contrôle du Climat</v>
      </c>
      <c r="HQ40" s="142"/>
      <c r="HR40" s="142"/>
      <c r="HS40" s="89" t="str">
        <f>IF($AU$5&lt;&gt;0,IF(OR($O$5="CLERC",$O$5="PALADIN"),Sorts!AR8,Sorts!AO32),"")</f>
        <v>Contrôle du Climat</v>
      </c>
      <c r="HT40" s="89" t="str">
        <f>IF($AU$5&lt;&gt;0,IF(OR($O$5="CLERC",$O$5="PALADIN"),Sorts!AS8,Sorts!AO32),"")</f>
        <v>Contrôle du Climat</v>
      </c>
      <c r="HU40" s="94" t="str">
        <f>IF($AU$5&lt;&gt;0,IF(OR($O$5="CLERC",$O$5="PALADIN"),Sorts!AT8,Sorts!AO32),"")</f>
        <v>Contrôle du Climat</v>
      </c>
      <c r="HV40" s="89"/>
      <c r="HW40" s="133" t="s">
        <v>1391</v>
      </c>
      <c r="HX40" s="134"/>
      <c r="HY40" s="89">
        <v>5</v>
      </c>
      <c r="HZ40" s="135" t="str">
        <f>IF($AU$7&lt;&gt;0,IF($O$5="Illusionniste",Sorts!AU123,Sorts!AO79),"")</f>
        <v/>
      </c>
      <c r="IA40" s="136"/>
      <c r="IB40" s="136"/>
      <c r="IC40" s="136"/>
      <c r="ID40" s="136"/>
      <c r="IE40" s="136"/>
      <c r="IF40" s="136"/>
      <c r="IG40" s="136"/>
      <c r="IH40" s="136"/>
      <c r="II40" s="136"/>
      <c r="IJ40" s="136"/>
      <c r="IK40" s="136"/>
      <c r="IL40" s="136"/>
      <c r="IM40" s="136">
        <v>0</v>
      </c>
      <c r="IN40" s="137"/>
      <c r="IO40" s="138" t="str">
        <f>IF($AU$7&lt;&gt;0,IF($O$5="Illusionniste",Sorts!AV123,Sorts!AP79),"")</f>
        <v/>
      </c>
      <c r="IP40" s="134"/>
      <c r="IQ40" s="142" t="str">
        <f>IF($AU$7&lt;&gt;0,IF($O$5="Illusionniste",Sorts!AW123,Sorts!AQ79),"")</f>
        <v/>
      </c>
      <c r="IR40" s="142"/>
      <c r="IS40" s="142"/>
      <c r="IT40" s="89" t="str">
        <f>IF($AU$7&lt;&gt;0,IF($O$5="Illusionniste",Sorts!AX123,Sorts!AR79),"")</f>
        <v/>
      </c>
      <c r="IU40" s="89" t="str">
        <f>IF($AU$7&lt;&gt;0,IF($O$5="Illusionniste",Sorts!AY123,Sorts!AS79),"")</f>
        <v/>
      </c>
      <c r="IV40" s="94" t="str">
        <f>IF($AU$7&lt;&gt;0,IF($O$5="Illusionniste",Sorts!AZ123,Sorts!AT79),"")</f>
        <v/>
      </c>
      <c r="IW40" s="61"/>
      <c r="IY40" s="87"/>
      <c r="IZ40" s="139"/>
      <c r="JA40" s="139"/>
      <c r="JB40" s="139"/>
      <c r="JC40" s="139"/>
      <c r="JD40" s="139"/>
      <c r="JE40" s="139"/>
      <c r="JF40" s="139"/>
      <c r="JG40" s="139"/>
      <c r="JH40" s="139"/>
      <c r="JI40" s="139"/>
      <c r="JJ40" s="139"/>
      <c r="JK40" s="139"/>
      <c r="JL40" s="140"/>
      <c r="JM40" s="141"/>
      <c r="JN40" s="134"/>
      <c r="JO40" s="142"/>
      <c r="JP40" s="142"/>
      <c r="JQ40" s="142"/>
      <c r="JR40" s="142"/>
      <c r="JS40" s="142"/>
      <c r="JT40" s="142"/>
      <c r="JU40" s="89"/>
      <c r="JV40" s="89"/>
      <c r="JW40" s="94"/>
      <c r="JX40" s="89"/>
      <c r="JY40" s="133" t="s">
        <v>1391</v>
      </c>
      <c r="JZ40" s="134"/>
      <c r="KA40" s="89">
        <v>5</v>
      </c>
      <c r="KB40" s="135" t="str">
        <f>IF($AU$7&lt;&gt;0,IF($O$5="Illusionniste",Sorts!BB123,Sorts!BA79),"")</f>
        <v/>
      </c>
      <c r="KC40" s="136"/>
      <c r="KD40" s="136"/>
      <c r="KE40" s="136"/>
      <c r="KF40" s="136"/>
      <c r="KG40" s="136"/>
      <c r="KH40" s="136"/>
      <c r="KI40" s="136"/>
      <c r="KJ40" s="136"/>
      <c r="KK40" s="136"/>
      <c r="KL40" s="136"/>
      <c r="KM40" s="136"/>
      <c r="KN40" s="136"/>
      <c r="KO40" s="136">
        <v>0</v>
      </c>
      <c r="KP40" s="137"/>
      <c r="KQ40" s="138" t="str">
        <f>IF($AU$7&lt;&gt;0,IF($O$5="Illusionniste",Sorts!BB123,Sorts!BB79),"")</f>
        <v/>
      </c>
      <c r="KR40" s="134"/>
      <c r="KS40" s="142" t="str">
        <f>IF($AU$7&lt;&gt;0,IF($O$5="Illusionniste",Sorts!BB123,Sorts!BC79),"")</f>
        <v/>
      </c>
      <c r="KT40" s="142"/>
      <c r="KU40" s="142"/>
      <c r="KV40" s="89" t="str">
        <f>IF($AU$7&lt;&gt;0,IF($O$5="Illusionniste",Sorts!BB123,Sorts!BD79),"")</f>
        <v/>
      </c>
      <c r="KW40" s="89" t="str">
        <f>IF($AU$7&lt;&gt;0,IF($O$5="Illusionniste",Sorts!BB123,Sorts!BE79),"")</f>
        <v/>
      </c>
      <c r="KX40" s="94" t="str">
        <f>IF($AU$7&lt;&gt;0,IF($O$5="Illusionniste",Sorts!BB123,Sorts!BF79),"")</f>
        <v/>
      </c>
    </row>
    <row r="41" spans="2:310" ht="15" customHeight="1" thickTop="1" thickBot="1" x14ac:dyDescent="0.35">
      <c r="AQ41" s="87">
        <v>32</v>
      </c>
      <c r="AR41" s="139"/>
      <c r="AS41" s="139"/>
      <c r="AT41" s="139"/>
      <c r="AU41" s="139"/>
      <c r="AV41" s="139"/>
      <c r="AW41" s="139"/>
      <c r="AX41" s="139"/>
      <c r="AY41" s="139"/>
      <c r="AZ41" s="139"/>
      <c r="BA41" s="139"/>
      <c r="BB41" s="139"/>
      <c r="BC41" s="139"/>
      <c r="BD41" s="140"/>
      <c r="BE41" s="141">
        <v>0</v>
      </c>
      <c r="BF41" s="139"/>
      <c r="BG41" s="142"/>
      <c r="BH41" s="142"/>
      <c r="BI41" s="142"/>
      <c r="BJ41" s="142"/>
      <c r="BK41" s="142"/>
      <c r="BL41" s="142"/>
      <c r="BM41" s="89"/>
      <c r="BN41" s="89"/>
      <c r="BO41" s="94"/>
      <c r="BP41" s="89"/>
      <c r="BQ41" s="133" t="s">
        <v>1391</v>
      </c>
      <c r="BR41" s="134"/>
      <c r="BS41" s="89">
        <v>32</v>
      </c>
      <c r="BT41" s="135" t="str">
        <f>IF($AU$7&lt;&gt;0,IF($O$5="ILLUSIONNISTE",Sorts!K150,Sorts!E106),"")</f>
        <v/>
      </c>
      <c r="BU41" s="136"/>
      <c r="BV41" s="136"/>
      <c r="BW41" s="136"/>
      <c r="BX41" s="136"/>
      <c r="BY41" s="136"/>
      <c r="BZ41" s="136"/>
      <c r="CA41" s="136"/>
      <c r="CB41" s="136"/>
      <c r="CC41" s="136"/>
      <c r="CD41" s="136"/>
      <c r="CE41" s="136"/>
      <c r="CF41" s="136"/>
      <c r="CG41" s="136">
        <v>0</v>
      </c>
      <c r="CH41" s="137"/>
      <c r="CI41" s="138" t="str">
        <f>IF($AU$7&lt;&gt;0,IF($O$5="ILLUSIONNISTE",Sorts!L150,Sorts!F106),"")</f>
        <v/>
      </c>
      <c r="CJ41" s="134"/>
      <c r="CK41" s="142" t="str">
        <f>IF($AU$7&lt;&gt;0,IF($O$5="ILLUSIONNISTE",Sorts!M150,Sorts!G106),"")</f>
        <v/>
      </c>
      <c r="CL41" s="142"/>
      <c r="CM41" s="142"/>
      <c r="CN41" s="89" t="str">
        <f>IF($AU$7&lt;&gt;0,IF($O$5="ILLUSIONNISTE",Sorts!N150,Sorts!H106),"")</f>
        <v/>
      </c>
      <c r="CO41" s="89" t="str">
        <f>IF($AU$7&lt;&gt;0,IF($O$5="ILLUSIONNISTE",Sorts!O150,Sorts!I106),"")</f>
        <v/>
      </c>
      <c r="CP41" s="94" t="str">
        <f>IF($AU$7&lt;&gt;0,IF($O$5="ILLUSIONNISTE",Sorts!P150,Sorts!J106),"")</f>
        <v/>
      </c>
      <c r="CQ41" s="61"/>
      <c r="CS41" s="88" t="s">
        <v>1384</v>
      </c>
      <c r="CT41" s="331" t="s">
        <v>1385</v>
      </c>
      <c r="CU41" s="331"/>
      <c r="CV41" s="331"/>
      <c r="CW41" s="331"/>
      <c r="CX41" s="331"/>
      <c r="CY41" s="331"/>
      <c r="CZ41" s="331"/>
      <c r="DA41" s="331"/>
      <c r="DB41" s="331"/>
      <c r="DC41" s="331"/>
      <c r="DD41" s="331"/>
      <c r="DE41" s="331"/>
      <c r="DF41" s="331"/>
      <c r="DG41" s="90">
        <f>SUM(DG42:DG81)</f>
        <v>0</v>
      </c>
      <c r="DH41" s="91" t="s">
        <v>562</v>
      </c>
      <c r="DI41" s="310" t="s">
        <v>1386</v>
      </c>
      <c r="DJ41" s="310"/>
      <c r="DK41" s="310"/>
      <c r="DL41" s="310" t="s">
        <v>1387</v>
      </c>
      <c r="DM41" s="310"/>
      <c r="DN41" s="310"/>
      <c r="DO41" s="92" t="s">
        <v>1388</v>
      </c>
      <c r="DP41" s="92" t="s">
        <v>577</v>
      </c>
      <c r="DQ41" s="93" t="s">
        <v>562</v>
      </c>
      <c r="DR41" s="92"/>
      <c r="DS41" s="96">
        <f>COUNTIF(DS42:DT73,"C")</f>
        <v>0</v>
      </c>
      <c r="DT41" s="92" t="s">
        <v>1383</v>
      </c>
      <c r="DU41" s="97" t="s">
        <v>1384</v>
      </c>
      <c r="DV41" s="322" t="s">
        <v>1406</v>
      </c>
      <c r="DW41" s="323"/>
      <c r="DX41" s="323"/>
      <c r="DY41" s="323"/>
      <c r="DZ41" s="323"/>
      <c r="EA41" s="323"/>
      <c r="EB41" s="323"/>
      <c r="EC41" s="323"/>
      <c r="ED41" s="323"/>
      <c r="EE41" s="323"/>
      <c r="EF41" s="323"/>
      <c r="EG41" s="323"/>
      <c r="EH41" s="323"/>
      <c r="EI41" s="90">
        <f>SUM(EI42:EI81)</f>
        <v>0</v>
      </c>
      <c r="EJ41" s="91" t="s">
        <v>562</v>
      </c>
      <c r="EK41" s="310" t="s">
        <v>1386</v>
      </c>
      <c r="EL41" s="310"/>
      <c r="EM41" s="92"/>
      <c r="EN41" s="92" t="s">
        <v>1387</v>
      </c>
      <c r="EO41" s="92"/>
      <c r="EP41" s="92" t="s">
        <v>1388</v>
      </c>
      <c r="EQ41" s="92" t="s">
        <v>577</v>
      </c>
      <c r="ER41" s="93" t="s">
        <v>562</v>
      </c>
      <c r="ES41" s="61"/>
      <c r="EU41" s="87">
        <v>4</v>
      </c>
      <c r="EV41" s="139" t="str">
        <f>IF($AU$5&lt;&gt;0,IF(OR($O$5="CLERC",$O$5="PALADIN"),Sorts!AC7,Sorts!AC31),"")</f>
        <v>Contrôle des Vents</v>
      </c>
      <c r="EW41" s="139"/>
      <c r="EX41" s="139"/>
      <c r="EY41" s="139"/>
      <c r="EZ41" s="139"/>
      <c r="FA41" s="139"/>
      <c r="FB41" s="139"/>
      <c r="FC41" s="139"/>
      <c r="FD41" s="139"/>
      <c r="FE41" s="139"/>
      <c r="FF41" s="139"/>
      <c r="FG41" s="139"/>
      <c r="FH41" s="140"/>
      <c r="FI41" s="141">
        <v>0</v>
      </c>
      <c r="FJ41" s="134"/>
      <c r="FK41" s="142">
        <f>IF($AU$5&lt;&gt;0,IF(OR($O$5="CLERC",$O$5="PALADIN"),Sorts!AD7,Sorts!AD31),"")</f>
        <v>0</v>
      </c>
      <c r="FL41" s="142"/>
      <c r="FM41" s="142"/>
      <c r="FN41" s="142" t="str">
        <f>IF($AU$5&lt;&gt;0,IF(OR($O$5="CLERC",$O$5="PALADIN"),Sorts!AE7,Sorts!AE31),"")</f>
        <v>1t/n</v>
      </c>
      <c r="FO41" s="142"/>
      <c r="FP41" s="142"/>
      <c r="FQ41" s="89" t="str">
        <f>IF($AU$5&lt;&gt;0,IF(OR($O$5="CLERC",$O$5="PALADIN"),Sorts!AF7,Sorts!AF31),"")</f>
        <v>X</v>
      </c>
      <c r="FR41" s="89" t="str">
        <f>IF($AU$5&lt;&gt;0,IF(OR($O$5="CLERC",$O$5="PALADIN"),Sorts!AG7,Sorts!AG31),"")</f>
        <v>X</v>
      </c>
      <c r="FS41" s="94" t="str">
        <f>IF($AU$5&lt;&gt;0,IF(OR($O$5="CLERC",$O$5="PALADIN"),Sorts!AH7,Sorts!AH31),"")</f>
        <v>X</v>
      </c>
      <c r="FT41" s="89"/>
      <c r="FU41" s="133" t="s">
        <v>1391</v>
      </c>
      <c r="FV41" s="134"/>
      <c r="FW41" s="89">
        <v>4</v>
      </c>
      <c r="FX41" s="135" t="str">
        <f>IF($AU$7&lt;&gt;0,IF($O$5="Illusionniste",Sorts!AI122,Sorts!AC78),"")</f>
        <v/>
      </c>
      <c r="FY41" s="136"/>
      <c r="FZ41" s="136"/>
      <c r="GA41" s="136"/>
      <c r="GB41" s="136"/>
      <c r="GC41" s="136"/>
      <c r="GD41" s="136"/>
      <c r="GE41" s="136"/>
      <c r="GF41" s="136"/>
      <c r="GG41" s="136"/>
      <c r="GH41" s="136"/>
      <c r="GI41" s="136"/>
      <c r="GJ41" s="136"/>
      <c r="GK41" s="136">
        <v>0</v>
      </c>
      <c r="GL41" s="137"/>
      <c r="GM41" s="138" t="str">
        <f>IF($AU$7&lt;&gt;0,IF($O$5="Illusionniste",Sorts!AJ122,Sorts!AD78),"")</f>
        <v/>
      </c>
      <c r="GN41" s="134"/>
      <c r="GO41" s="142" t="str">
        <f>IF($AU$7&lt;&gt;0,IF($O$5="Illusionniste",Sorts!AK122,Sorts!AE78),"")</f>
        <v/>
      </c>
      <c r="GP41" s="142"/>
      <c r="GQ41" s="142"/>
      <c r="GR41" s="89" t="str">
        <f>IF($AU$7&lt;&gt;0,IF($O$5="Illusionniste",Sorts!AL122,Sorts!AF78),"")</f>
        <v/>
      </c>
      <c r="GS41" s="89" t="str">
        <f>IF($AU$7&lt;&gt;0,IF($O$5="Illusionniste",Sorts!AM122,Sorts!AG78),"")</f>
        <v/>
      </c>
      <c r="GT41" s="94" t="str">
        <f>IF($AU$7&lt;&gt;0,IF($O$5="Illusionniste",Sorts!AN122,Sorts!AH78),"")</f>
        <v/>
      </c>
      <c r="GU41" s="61"/>
      <c r="GW41" s="87">
        <v>6</v>
      </c>
      <c r="GX41" s="139" t="str">
        <f>IF($AU$5&lt;&gt;0,IF(OR($O$5="CLERC",$O$5="PALADIN"),Sorts!AO9,Sorts!AO33),"")</f>
        <v>Doigt de Mort</v>
      </c>
      <c r="GY41" s="139"/>
      <c r="GZ41" s="139"/>
      <c r="HA41" s="139"/>
      <c r="HB41" s="139"/>
      <c r="HC41" s="139"/>
      <c r="HD41" s="139"/>
      <c r="HE41" s="139"/>
      <c r="HF41" s="139"/>
      <c r="HG41" s="139"/>
      <c r="HH41" s="139"/>
      <c r="HI41" s="139"/>
      <c r="HJ41" s="140"/>
      <c r="HK41" s="141">
        <v>0</v>
      </c>
      <c r="HL41" s="134"/>
      <c r="HM41" s="142" t="str">
        <f>IF($AU$5&lt;&gt;0,IF(OR($O$5="CLERC",$O$5="PALADIN"),Sorts!AP9,Sorts!AO33),"")</f>
        <v>Doigt de Mort</v>
      </c>
      <c r="HN41" s="142"/>
      <c r="HO41" s="142"/>
      <c r="HP41" s="142" t="str">
        <f>IF($AU$5&lt;&gt;0,IF(OR($O$5="CLERC",$O$5="PALADIN"),Sorts!AQ9,Sorts!AO33),"")</f>
        <v>Doigt de Mort</v>
      </c>
      <c r="HQ41" s="142"/>
      <c r="HR41" s="142"/>
      <c r="HS41" s="89" t="str">
        <f>IF($AU$5&lt;&gt;0,IF(OR($O$5="CLERC",$O$5="PALADIN"),Sorts!AR9,Sorts!AO33),"")</f>
        <v>Doigt de Mort</v>
      </c>
      <c r="HT41" s="89" t="str">
        <f>IF($AU$5&lt;&gt;0,IF(OR($O$5="CLERC",$O$5="PALADIN"),Sorts!AS9,Sorts!AO33),"")</f>
        <v>Doigt de Mort</v>
      </c>
      <c r="HU41" s="94" t="str">
        <f>IF($AU$5&lt;&gt;0,IF(OR($O$5="CLERC",$O$5="PALADIN"),Sorts!AT9,Sorts!AO33),"")</f>
        <v>Doigt de Mort</v>
      </c>
      <c r="HV41" s="89"/>
      <c r="HW41" s="133" t="s">
        <v>1391</v>
      </c>
      <c r="HX41" s="134"/>
      <c r="HY41" s="89">
        <v>6</v>
      </c>
      <c r="HZ41" s="135" t="str">
        <f>IF($AU$7&lt;&gt;0,IF($O$5="Illusionniste",Sorts!AU124,Sorts!AO80),"")</f>
        <v/>
      </c>
      <c r="IA41" s="136"/>
      <c r="IB41" s="136"/>
      <c r="IC41" s="136"/>
      <c r="ID41" s="136"/>
      <c r="IE41" s="136"/>
      <c r="IF41" s="136"/>
      <c r="IG41" s="136"/>
      <c r="IH41" s="136"/>
      <c r="II41" s="136"/>
      <c r="IJ41" s="136"/>
      <c r="IK41" s="136"/>
      <c r="IL41" s="136"/>
      <c r="IM41" s="136">
        <v>0</v>
      </c>
      <c r="IN41" s="137"/>
      <c r="IO41" s="138" t="str">
        <f>IF($AU$7&lt;&gt;0,IF($O$5="Illusionniste",Sorts!AV124,Sorts!AP80),"")</f>
        <v/>
      </c>
      <c r="IP41" s="134"/>
      <c r="IQ41" s="142" t="str">
        <f>IF($AU$7&lt;&gt;0,IF($O$5="Illusionniste",Sorts!AW124,Sorts!AQ80),"")</f>
        <v/>
      </c>
      <c r="IR41" s="142"/>
      <c r="IS41" s="142"/>
      <c r="IT41" s="89" t="str">
        <f>IF($AU$7&lt;&gt;0,IF($O$5="Illusionniste",Sorts!AX124,Sorts!AR80),"")</f>
        <v/>
      </c>
      <c r="IU41" s="89" t="str">
        <f>IF($AU$7&lt;&gt;0,IF($O$5="Illusionniste",Sorts!AY124,Sorts!AS80),"")</f>
        <v/>
      </c>
      <c r="IV41" s="94" t="str">
        <f>IF($AU$7&lt;&gt;0,IF($O$5="Illusionniste",Sorts!AZ124,Sorts!AT80),"")</f>
        <v/>
      </c>
      <c r="IW41" s="61"/>
      <c r="IY41" s="87"/>
      <c r="IZ41" s="139"/>
      <c r="JA41" s="139"/>
      <c r="JB41" s="139"/>
      <c r="JC41" s="139"/>
      <c r="JD41" s="139"/>
      <c r="JE41" s="139"/>
      <c r="JF41" s="139"/>
      <c r="JG41" s="139"/>
      <c r="JH41" s="139"/>
      <c r="JI41" s="139"/>
      <c r="JJ41" s="139"/>
      <c r="JK41" s="139"/>
      <c r="JL41" s="140"/>
      <c r="JM41" s="141"/>
      <c r="JN41" s="134"/>
      <c r="JO41" s="142"/>
      <c r="JP41" s="142"/>
      <c r="JQ41" s="142"/>
      <c r="JR41" s="142"/>
      <c r="JS41" s="142"/>
      <c r="JT41" s="142"/>
      <c r="JU41" s="89"/>
      <c r="JV41" s="89"/>
      <c r="JW41" s="94"/>
      <c r="JX41" s="89"/>
      <c r="JY41" s="133" t="s">
        <v>1391</v>
      </c>
      <c r="JZ41" s="134"/>
      <c r="KA41" s="89">
        <v>6</v>
      </c>
      <c r="KB41" s="135" t="str">
        <f>IF($AU$7&lt;&gt;0,IF($O$5="Illusionniste",Sorts!BB124,Sorts!BA80),"")</f>
        <v/>
      </c>
      <c r="KC41" s="136"/>
      <c r="KD41" s="136"/>
      <c r="KE41" s="136"/>
      <c r="KF41" s="136"/>
      <c r="KG41" s="136"/>
      <c r="KH41" s="136"/>
      <c r="KI41" s="136"/>
      <c r="KJ41" s="136"/>
      <c r="KK41" s="136"/>
      <c r="KL41" s="136"/>
      <c r="KM41" s="136"/>
      <c r="KN41" s="136"/>
      <c r="KO41" s="136">
        <v>0</v>
      </c>
      <c r="KP41" s="137"/>
      <c r="KQ41" s="138" t="str">
        <f>IF($AU$7&lt;&gt;0,IF($O$5="Illusionniste",Sorts!BB124,Sorts!BB80),"")</f>
        <v/>
      </c>
      <c r="KR41" s="134"/>
      <c r="KS41" s="142" t="str">
        <f>IF($AU$7&lt;&gt;0,IF($O$5="Illusionniste",Sorts!BB124,Sorts!BC80),"")</f>
        <v/>
      </c>
      <c r="KT41" s="142"/>
      <c r="KU41" s="142"/>
      <c r="KV41" s="89" t="str">
        <f>IF($AU$7&lt;&gt;0,IF($O$5="Illusionniste",Sorts!BB124,Sorts!BD80),"")</f>
        <v/>
      </c>
      <c r="KW41" s="89" t="str">
        <f>IF($AU$7&lt;&gt;0,IF($O$5="Illusionniste",Sorts!BB124,Sorts!BE80),"")</f>
        <v/>
      </c>
      <c r="KX41" s="94" t="str">
        <f>IF($AU$7&lt;&gt;0,IF($O$5="Illusionniste",Sorts!BB124,Sorts!BF80),"")</f>
        <v/>
      </c>
    </row>
    <row r="42" spans="2:310" ht="21" customHeight="1" thickTop="1" thickBot="1" x14ac:dyDescent="0.4">
      <c r="B42" s="102" t="s">
        <v>75</v>
      </c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27"/>
      <c r="AG42" s="27"/>
      <c r="AH42" s="27"/>
      <c r="AI42" s="27"/>
      <c r="AJ42" s="27"/>
      <c r="AK42" s="27"/>
      <c r="AL42" s="27"/>
      <c r="AM42" s="27"/>
      <c r="AN42" s="27"/>
      <c r="AO42" s="28"/>
      <c r="AQ42" s="87">
        <v>33</v>
      </c>
      <c r="AR42" s="139"/>
      <c r="AS42" s="139"/>
      <c r="AT42" s="139"/>
      <c r="AU42" s="139"/>
      <c r="AV42" s="139"/>
      <c r="AW42" s="139"/>
      <c r="AX42" s="139"/>
      <c r="AY42" s="139"/>
      <c r="AZ42" s="139"/>
      <c r="BA42" s="139"/>
      <c r="BB42" s="139"/>
      <c r="BC42" s="139"/>
      <c r="BD42" s="140"/>
      <c r="BE42" s="141">
        <v>0</v>
      </c>
      <c r="BF42" s="139"/>
      <c r="BG42" s="142"/>
      <c r="BH42" s="142"/>
      <c r="BI42" s="142"/>
      <c r="BJ42" s="142"/>
      <c r="BK42" s="142"/>
      <c r="BL42" s="142"/>
      <c r="BM42" s="89"/>
      <c r="BN42" s="89"/>
      <c r="BO42" s="94"/>
      <c r="BP42" s="89"/>
      <c r="BQ42" s="133" t="s">
        <v>1391</v>
      </c>
      <c r="BR42" s="134"/>
      <c r="BS42" s="89">
        <v>33</v>
      </c>
      <c r="BT42" s="135" t="str">
        <f>IF($AU$7&lt;&gt;0,IF($O$5="ILLUSIONNISTE",Sorts!K151,Sorts!E107),"")</f>
        <v/>
      </c>
      <c r="BU42" s="136"/>
      <c r="BV42" s="136"/>
      <c r="BW42" s="136"/>
      <c r="BX42" s="136"/>
      <c r="BY42" s="136"/>
      <c r="BZ42" s="136"/>
      <c r="CA42" s="136"/>
      <c r="CB42" s="136"/>
      <c r="CC42" s="136"/>
      <c r="CD42" s="136"/>
      <c r="CE42" s="136"/>
      <c r="CF42" s="136"/>
      <c r="CG42" s="136">
        <v>0</v>
      </c>
      <c r="CH42" s="137"/>
      <c r="CI42" s="138" t="str">
        <f>IF($AU$7&lt;&gt;0,IF($O$5="ILLUSIONNISTE",Sorts!L151,Sorts!F107),"")</f>
        <v/>
      </c>
      <c r="CJ42" s="134"/>
      <c r="CK42" s="142" t="str">
        <f>IF($AU$7&lt;&gt;0,IF($O$5="ILLUSIONNISTE",Sorts!M151,Sorts!G107),"")</f>
        <v/>
      </c>
      <c r="CL42" s="142"/>
      <c r="CM42" s="142"/>
      <c r="CN42" s="89" t="str">
        <f>IF($AU$7&lt;&gt;0,IF($O$5="ILLUSIONNISTE",Sorts!N151,Sorts!H107),"")</f>
        <v/>
      </c>
      <c r="CO42" s="89" t="str">
        <f>IF($AU$7&lt;&gt;0,IF($O$5="ILLUSIONNISTE",Sorts!O151,Sorts!I107),"")</f>
        <v/>
      </c>
      <c r="CP42" s="94" t="str">
        <f>IF($AU$7&lt;&gt;0,IF($O$5="ILLUSIONNISTE",Sorts!P151,Sorts!J107),"")</f>
        <v/>
      </c>
      <c r="CQ42" s="61"/>
      <c r="CS42" s="87">
        <v>1</v>
      </c>
      <c r="CT42" s="139" t="str">
        <f>IF($AU$5&lt;&gt;0,IF(OR($O$5="CLERC",$O$5="PALADIN"),Sorts!Q4,Sorts!Q28),"")</f>
        <v>Arbre</v>
      </c>
      <c r="CU42" s="139"/>
      <c r="CV42" s="139"/>
      <c r="CW42" s="139"/>
      <c r="CX42" s="139"/>
      <c r="CY42" s="139"/>
      <c r="CZ42" s="139"/>
      <c r="DA42" s="139"/>
      <c r="DB42" s="139"/>
      <c r="DC42" s="139"/>
      <c r="DD42" s="139"/>
      <c r="DE42" s="139"/>
      <c r="DF42" s="140"/>
      <c r="DG42" s="141">
        <v>0</v>
      </c>
      <c r="DH42" s="134"/>
      <c r="DI42" s="142">
        <f>IF($AU$5&lt;&gt;0,IF(OR($O$5="CLERC",$O$5="PALADIN"),Sorts!R4,Sorts!R28),"")</f>
        <v>0</v>
      </c>
      <c r="DJ42" s="142"/>
      <c r="DK42" s="142"/>
      <c r="DL42" s="142" t="str">
        <f>IF($AU$5&lt;&gt;0,IF(OR($O$5="CLERC",$O$5="PALADIN"),Sorts!S4,Sorts!S28),"")</f>
        <v>6t+1/n</v>
      </c>
      <c r="DM42" s="142"/>
      <c r="DN42" s="142"/>
      <c r="DO42" s="89" t="str">
        <f>IF($AU$5&lt;&gt;0,IF(OR($O$5="CLERC",$O$5="PALADIN"),Sorts!T4,Sorts!T28),"")</f>
        <v>X</v>
      </c>
      <c r="DP42" s="89" t="str">
        <f>IF($AU$5&lt;&gt;0,IF(OR($O$5="CLERC",$O$5="PALADIN"),Sorts!U4,Sorts!U28),"")</f>
        <v>X</v>
      </c>
      <c r="DQ42" s="94" t="str">
        <f>IF($AU$5&lt;&gt;0,IF(OR($O$5="CLERC",$O$5="PALADIN"),Sorts!V4,Sorts!V28),"")</f>
        <v>X</v>
      </c>
      <c r="DR42" s="89"/>
      <c r="DS42" s="133" t="s">
        <v>1391</v>
      </c>
      <c r="DT42" s="134"/>
      <c r="DU42" s="89">
        <v>1</v>
      </c>
      <c r="DV42" s="135" t="str">
        <f>IF($AU$7&lt;&gt;0,IF($O$5="Illusionniste",Sorts!W119,Sorts!Q75),"")</f>
        <v/>
      </c>
      <c r="DW42" s="136"/>
      <c r="DX42" s="136"/>
      <c r="DY42" s="136"/>
      <c r="DZ42" s="136"/>
      <c r="EA42" s="136"/>
      <c r="EB42" s="136"/>
      <c r="EC42" s="136"/>
      <c r="ED42" s="136"/>
      <c r="EE42" s="136"/>
      <c r="EF42" s="136"/>
      <c r="EG42" s="136"/>
      <c r="EH42" s="136"/>
      <c r="EI42" s="136">
        <v>0</v>
      </c>
      <c r="EJ42" s="137"/>
      <c r="EK42" s="138" t="str">
        <f>IF($AU$7&lt;&gt;0,IF($O$5="Illusionniste",Sorts!X119,Sorts!R75),"")</f>
        <v/>
      </c>
      <c r="EL42" s="134"/>
      <c r="EM42" s="142" t="str">
        <f>IF($AU$7&lt;&gt;0,IF($O$5="Illusionniste",Sorts!Y119,Sorts!S75),"")</f>
        <v/>
      </c>
      <c r="EN42" s="142"/>
      <c r="EO42" s="142"/>
      <c r="EP42" s="89" t="str">
        <f>IF($AU$7&lt;&gt;0,IF($O$5="Illusionniste",Sorts!Z119,Sorts!T75),"")</f>
        <v/>
      </c>
      <c r="EQ42" s="89" t="str">
        <f>IF($AU$7&lt;&gt;0,IF($O$5="Illusionniste",Sorts!AA119,Sorts!U75),"")</f>
        <v/>
      </c>
      <c r="ER42" s="94" t="str">
        <f>IF($AU$7&lt;&gt;0,IF($O$5="Illusionniste",Sorts!AB119,Sorts!V75),"")</f>
        <v/>
      </c>
      <c r="ES42" s="61"/>
      <c r="EU42" s="87">
        <v>5</v>
      </c>
      <c r="EV42" s="139" t="str">
        <f>IF($AU$5&lt;&gt;0,IF(OR($O$5="CLERC",$O$5="PALADIN"),Sorts!AC8,Sorts!AC32),"")</f>
        <v>Croissance animale</v>
      </c>
      <c r="EW42" s="139"/>
      <c r="EX42" s="139"/>
      <c r="EY42" s="139"/>
      <c r="EZ42" s="139"/>
      <c r="FA42" s="139"/>
      <c r="FB42" s="139"/>
      <c r="FC42" s="139"/>
      <c r="FD42" s="139"/>
      <c r="FE42" s="139"/>
      <c r="FF42" s="139"/>
      <c r="FG42" s="139"/>
      <c r="FH42" s="140"/>
      <c r="FI42" s="141">
        <v>0</v>
      </c>
      <c r="FJ42" s="134"/>
      <c r="FK42" s="142" t="str">
        <f>IF($AU$5&lt;&gt;0,IF(OR($O$5="CLERC",$O$5="PALADIN"),Sorts!AD8,Sorts!AD32),"")</f>
        <v>8''</v>
      </c>
      <c r="FL42" s="142"/>
      <c r="FM42" s="142"/>
      <c r="FN42" s="142" t="str">
        <f>IF($AU$5&lt;&gt;0,IF(OR($O$5="CLERC",$O$5="PALADIN"),Sorts!AE8,Sorts!AE32),"")</f>
        <v>2r/n</v>
      </c>
      <c r="FO42" s="142"/>
      <c r="FP42" s="142"/>
      <c r="FQ42" s="89" t="str">
        <f>IF($AU$5&lt;&gt;0,IF(OR($O$5="CLERC",$O$5="PALADIN"),Sorts!AF8,Sorts!AF32),"")</f>
        <v>X</v>
      </c>
      <c r="FR42" s="89" t="str">
        <f>IF($AU$5&lt;&gt;0,IF(OR($O$5="CLERC",$O$5="PALADIN"),Sorts!AG8,Sorts!AG32),"")</f>
        <v>X</v>
      </c>
      <c r="FS42" s="94" t="str">
        <f>IF($AU$5&lt;&gt;0,IF(OR($O$5="CLERC",$O$5="PALADIN"),Sorts!AH8,Sorts!AH32),"")</f>
        <v>X</v>
      </c>
      <c r="FT42" s="89"/>
      <c r="FU42" s="133" t="s">
        <v>1391</v>
      </c>
      <c r="FV42" s="134"/>
      <c r="FW42" s="89">
        <v>5</v>
      </c>
      <c r="FX42" s="135" t="str">
        <f>IF($AU$7&lt;&gt;0,IF($O$5="Illusionniste",Sorts!AI123,Sorts!AC79),"")</f>
        <v/>
      </c>
      <c r="FY42" s="136"/>
      <c r="FZ42" s="136"/>
      <c r="GA42" s="136"/>
      <c r="GB42" s="136"/>
      <c r="GC42" s="136"/>
      <c r="GD42" s="136"/>
      <c r="GE42" s="136"/>
      <c r="GF42" s="136"/>
      <c r="GG42" s="136"/>
      <c r="GH42" s="136"/>
      <c r="GI42" s="136"/>
      <c r="GJ42" s="136"/>
      <c r="GK42" s="136">
        <v>0</v>
      </c>
      <c r="GL42" s="137"/>
      <c r="GM42" s="138" t="str">
        <f>IF($AU$7&lt;&gt;0,IF($O$5="Illusionniste",Sorts!AJ123,Sorts!AD79),"")</f>
        <v/>
      </c>
      <c r="GN42" s="134"/>
      <c r="GO42" s="142" t="str">
        <f>IF($AU$7&lt;&gt;0,IF($O$5="Illusionniste",Sorts!AK123,Sorts!AE79),"")</f>
        <v/>
      </c>
      <c r="GP42" s="142"/>
      <c r="GQ42" s="142"/>
      <c r="GR42" s="89" t="str">
        <f>IF($AU$7&lt;&gt;0,IF($O$5="Illusionniste",Sorts!AL123,Sorts!AF79),"")</f>
        <v/>
      </c>
      <c r="GS42" s="89" t="str">
        <f>IF($AU$7&lt;&gt;0,IF($O$5="Illusionniste",Sorts!AM123,Sorts!AG79),"")</f>
        <v/>
      </c>
      <c r="GT42" s="94" t="str">
        <f>IF($AU$7&lt;&gt;0,IF($O$5="Illusionniste",Sorts!AN123,Sorts!AH79),"")</f>
        <v/>
      </c>
      <c r="GU42" s="61"/>
      <c r="GW42" s="87">
        <v>7</v>
      </c>
      <c r="GX42" s="139" t="str">
        <f>IF($AU$5&lt;&gt;0,IF(OR($O$5="CLERC",$O$5="PALADIN"),Sorts!AO10,Sorts!AO34),"")</f>
        <v>Invocation d’un Élémental de Terre</v>
      </c>
      <c r="GY42" s="139"/>
      <c r="GZ42" s="139"/>
      <c r="HA42" s="139"/>
      <c r="HB42" s="139"/>
      <c r="HC42" s="139"/>
      <c r="HD42" s="139"/>
      <c r="HE42" s="139"/>
      <c r="HF42" s="139"/>
      <c r="HG42" s="139"/>
      <c r="HH42" s="139"/>
      <c r="HI42" s="139"/>
      <c r="HJ42" s="140"/>
      <c r="HK42" s="141">
        <v>0</v>
      </c>
      <c r="HL42" s="134"/>
      <c r="HM42" s="142" t="str">
        <f>IF($AU$5&lt;&gt;0,IF(OR($O$5="CLERC",$O$5="PALADIN"),Sorts!AP10,Sorts!AO34),"")</f>
        <v>Invocation d’un Élémental de Terre</v>
      </c>
      <c r="HN42" s="142"/>
      <c r="HO42" s="142"/>
      <c r="HP42" s="142" t="str">
        <f>IF($AU$5&lt;&gt;0,IF(OR($O$5="CLERC",$O$5="PALADIN"),Sorts!AQ10,Sorts!AO34),"")</f>
        <v>Invocation d’un Élémental de Terre</v>
      </c>
      <c r="HQ42" s="142"/>
      <c r="HR42" s="142"/>
      <c r="HS42" s="89" t="str">
        <f>IF($AU$5&lt;&gt;0,IF(OR($O$5="CLERC",$O$5="PALADIN"),Sorts!AR10,Sorts!AO34),"")</f>
        <v>Invocation d’un Élémental de Terre</v>
      </c>
      <c r="HT42" s="89" t="str">
        <f>IF($AU$5&lt;&gt;0,IF(OR($O$5="CLERC",$O$5="PALADIN"),Sorts!AS10,Sorts!AO34),"")</f>
        <v>Invocation d’un Élémental de Terre</v>
      </c>
      <c r="HU42" s="94" t="str">
        <f>IF($AU$5&lt;&gt;0,IF(OR($O$5="CLERC",$O$5="PALADIN"),Sorts!AT10,Sorts!AO34),"")</f>
        <v>Invocation d’un Élémental de Terre</v>
      </c>
      <c r="HV42" s="89"/>
      <c r="HW42" s="133" t="s">
        <v>1391</v>
      </c>
      <c r="HX42" s="134"/>
      <c r="HY42" s="89">
        <v>7</v>
      </c>
      <c r="HZ42" s="135" t="str">
        <f>IF($AU$7&lt;&gt;0,IF($O$5="Illusionniste",Sorts!AU125,Sorts!AO81),"")</f>
        <v/>
      </c>
      <c r="IA42" s="136"/>
      <c r="IB42" s="136"/>
      <c r="IC42" s="136"/>
      <c r="ID42" s="136"/>
      <c r="IE42" s="136"/>
      <c r="IF42" s="136"/>
      <c r="IG42" s="136"/>
      <c r="IH42" s="136"/>
      <c r="II42" s="136"/>
      <c r="IJ42" s="136"/>
      <c r="IK42" s="136"/>
      <c r="IL42" s="136"/>
      <c r="IM42" s="136">
        <v>0</v>
      </c>
      <c r="IN42" s="137"/>
      <c r="IO42" s="138" t="str">
        <f>IF($AU$7&lt;&gt;0,IF($O$5="Illusionniste",Sorts!AV125,Sorts!AP81),"")</f>
        <v/>
      </c>
      <c r="IP42" s="134"/>
      <c r="IQ42" s="142" t="str">
        <f>IF($AU$7&lt;&gt;0,IF($O$5="Illusionniste",Sorts!AW125,Sorts!AQ81),"")</f>
        <v/>
      </c>
      <c r="IR42" s="142"/>
      <c r="IS42" s="142"/>
      <c r="IT42" s="89" t="str">
        <f>IF($AU$7&lt;&gt;0,IF($O$5="Illusionniste",Sorts!AX125,Sorts!AR81),"")</f>
        <v/>
      </c>
      <c r="IU42" s="89" t="str">
        <f>IF($AU$7&lt;&gt;0,IF($O$5="Illusionniste",Sorts!AY125,Sorts!AS81),"")</f>
        <v/>
      </c>
      <c r="IV42" s="94" t="str">
        <f>IF($AU$7&lt;&gt;0,IF($O$5="Illusionniste",Sorts!AZ125,Sorts!AT81),"")</f>
        <v/>
      </c>
      <c r="IW42" s="61"/>
      <c r="IY42" s="87"/>
      <c r="IZ42" s="139"/>
      <c r="JA42" s="139"/>
      <c r="JB42" s="139"/>
      <c r="JC42" s="139"/>
      <c r="JD42" s="139"/>
      <c r="JE42" s="139"/>
      <c r="JF42" s="139"/>
      <c r="JG42" s="139"/>
      <c r="JH42" s="139"/>
      <c r="JI42" s="139"/>
      <c r="JJ42" s="139"/>
      <c r="JK42" s="139"/>
      <c r="JL42" s="140"/>
      <c r="JM42" s="141"/>
      <c r="JN42" s="134"/>
      <c r="JO42" s="142"/>
      <c r="JP42" s="142"/>
      <c r="JQ42" s="142"/>
      <c r="JR42" s="142"/>
      <c r="JS42" s="142"/>
      <c r="JT42" s="142"/>
      <c r="JU42" s="89"/>
      <c r="JV42" s="89"/>
      <c r="JW42" s="94"/>
      <c r="JX42" s="89"/>
      <c r="JY42" s="133" t="s">
        <v>1391</v>
      </c>
      <c r="JZ42" s="134"/>
      <c r="KA42" s="89">
        <v>7</v>
      </c>
      <c r="KB42" s="135" t="str">
        <f>IF($AU$7&lt;&gt;0,IF($O$5="Illusionniste",Sorts!BB125,Sorts!BA81),"")</f>
        <v/>
      </c>
      <c r="KC42" s="136"/>
      <c r="KD42" s="136"/>
      <c r="KE42" s="136"/>
      <c r="KF42" s="136"/>
      <c r="KG42" s="136"/>
      <c r="KH42" s="136"/>
      <c r="KI42" s="136"/>
      <c r="KJ42" s="136"/>
      <c r="KK42" s="136"/>
      <c r="KL42" s="136"/>
      <c r="KM42" s="136"/>
      <c r="KN42" s="136"/>
      <c r="KO42" s="136">
        <v>0</v>
      </c>
      <c r="KP42" s="137"/>
      <c r="KQ42" s="138" t="str">
        <f>IF($AU$7&lt;&gt;0,IF($O$5="Illusionniste",Sorts!BB125,Sorts!BB81),"")</f>
        <v/>
      </c>
      <c r="KR42" s="134"/>
      <c r="KS42" s="142" t="str">
        <f>IF($AU$7&lt;&gt;0,IF($O$5="Illusionniste",Sorts!BB125,Sorts!BC81),"")</f>
        <v/>
      </c>
      <c r="KT42" s="142"/>
      <c r="KU42" s="142"/>
      <c r="KV42" s="89" t="str">
        <f>IF($AU$7&lt;&gt;0,IF($O$5="Illusionniste",Sorts!BB125,Sorts!BD81),"")</f>
        <v/>
      </c>
      <c r="KW42" s="89" t="str">
        <f>IF($AU$7&lt;&gt;0,IF($O$5="Illusionniste",Sorts!BB125,Sorts!BE81),"")</f>
        <v/>
      </c>
      <c r="KX42" s="94" t="str">
        <f>IF($AU$7&lt;&gt;0,IF($O$5="Illusionniste",Sorts!BB125,Sorts!BF81),"")</f>
        <v/>
      </c>
    </row>
    <row r="43" spans="2:310" ht="18.75" thickBot="1" x14ac:dyDescent="0.4">
      <c r="B43" s="16"/>
      <c r="F43" s="7" t="s">
        <v>569</v>
      </c>
      <c r="S43" s="165" t="s">
        <v>76</v>
      </c>
      <c r="T43" s="166"/>
      <c r="U43" s="166"/>
      <c r="V43" s="167"/>
      <c r="W43" s="165" t="s">
        <v>77</v>
      </c>
      <c r="X43" s="166"/>
      <c r="Y43" s="166"/>
      <c r="Z43" s="166"/>
      <c r="AA43" s="166"/>
      <c r="AB43" s="166"/>
      <c r="AC43" s="166"/>
      <c r="AD43" s="167"/>
      <c r="AE43" s="165" t="s">
        <v>1148</v>
      </c>
      <c r="AF43" s="166"/>
      <c r="AG43" s="166"/>
      <c r="AH43" s="166"/>
      <c r="AI43" s="167"/>
      <c r="AJ43" s="105"/>
      <c r="AK43" s="108" t="s">
        <v>408</v>
      </c>
      <c r="AL43" s="109"/>
      <c r="AM43" s="109"/>
      <c r="AN43" s="109"/>
      <c r="AO43" s="110"/>
      <c r="AQ43" s="87">
        <v>34</v>
      </c>
      <c r="AR43" s="139"/>
      <c r="AS43" s="139"/>
      <c r="AT43" s="139"/>
      <c r="AU43" s="139"/>
      <c r="AV43" s="139"/>
      <c r="AW43" s="139"/>
      <c r="AX43" s="139"/>
      <c r="AY43" s="139"/>
      <c r="AZ43" s="139"/>
      <c r="BA43" s="139"/>
      <c r="BB43" s="139"/>
      <c r="BC43" s="139"/>
      <c r="BD43" s="140"/>
      <c r="BE43" s="141">
        <v>0</v>
      </c>
      <c r="BF43" s="139"/>
      <c r="BG43" s="142"/>
      <c r="BH43" s="142"/>
      <c r="BI43" s="142"/>
      <c r="BJ43" s="142"/>
      <c r="BK43" s="142"/>
      <c r="BL43" s="142"/>
      <c r="BM43" s="89"/>
      <c r="BN43" s="89"/>
      <c r="BO43" s="94"/>
      <c r="BP43" s="89"/>
      <c r="BQ43" s="133" t="s">
        <v>1391</v>
      </c>
      <c r="BR43" s="134"/>
      <c r="BS43" s="89">
        <v>34</v>
      </c>
      <c r="BT43" s="135" t="str">
        <f>IF($AU$7&lt;&gt;0,IF($O$5="ILLUSIONNISTE",Sorts!K152,Sorts!E108),"")</f>
        <v/>
      </c>
      <c r="BU43" s="136"/>
      <c r="BV43" s="136"/>
      <c r="BW43" s="136"/>
      <c r="BX43" s="136"/>
      <c r="BY43" s="136"/>
      <c r="BZ43" s="136"/>
      <c r="CA43" s="136"/>
      <c r="CB43" s="136"/>
      <c r="CC43" s="136"/>
      <c r="CD43" s="136"/>
      <c r="CE43" s="136"/>
      <c r="CF43" s="136"/>
      <c r="CG43" s="136">
        <v>0</v>
      </c>
      <c r="CH43" s="137"/>
      <c r="CI43" s="138" t="str">
        <f>IF($AU$7&lt;&gt;0,IF($O$5="ILLUSIONNISTE",Sorts!L152,Sorts!F108),"")</f>
        <v/>
      </c>
      <c r="CJ43" s="134"/>
      <c r="CK43" s="142" t="str">
        <f>IF($AU$7&lt;&gt;0,IF($O$5="ILLUSIONNISTE",Sorts!M152,Sorts!G108),"")</f>
        <v/>
      </c>
      <c r="CL43" s="142"/>
      <c r="CM43" s="142"/>
      <c r="CN43" s="89" t="str">
        <f>IF($AU$7&lt;&gt;0,IF($O$5="ILLUSIONNISTE",Sorts!N152,Sorts!H108),"")</f>
        <v/>
      </c>
      <c r="CO43" s="89" t="str">
        <f>IF($AU$7&lt;&gt;0,IF($O$5="ILLUSIONNISTE",Sorts!O152,Sorts!I108),"")</f>
        <v/>
      </c>
      <c r="CP43" s="94" t="str">
        <f>IF($AU$7&lt;&gt;0,IF($O$5="ILLUSIONNISTE",Sorts!P152,Sorts!J108),"")</f>
        <v/>
      </c>
      <c r="CQ43" s="61"/>
      <c r="CS43" s="87">
        <v>2</v>
      </c>
      <c r="CT43" s="139" t="str">
        <f>IF($AU$5&lt;&gt;0,IF(OR($O$5="CLERC",$O$5="PALADIN"),Sorts!Q5,Sorts!Q29),"")</f>
        <v>Contre-Poison</v>
      </c>
      <c r="CU43" s="139"/>
      <c r="CV43" s="139"/>
      <c r="CW43" s="139"/>
      <c r="CX43" s="139"/>
      <c r="CY43" s="139"/>
      <c r="CZ43" s="139"/>
      <c r="DA43" s="139"/>
      <c r="DB43" s="139"/>
      <c r="DC43" s="139"/>
      <c r="DD43" s="139"/>
      <c r="DE43" s="139"/>
      <c r="DF43" s="140"/>
      <c r="DG43" s="141">
        <v>0</v>
      </c>
      <c r="DH43" s="134"/>
      <c r="DI43" s="142" t="str">
        <f>IF($AU$5&lt;&gt;0,IF(OR($O$5="CLERC",$O$5="PALADIN"),Sorts!R5,Sorts!R29),"")</f>
        <v>T</v>
      </c>
      <c r="DJ43" s="142"/>
      <c r="DK43" s="142"/>
      <c r="DL43" s="142" t="str">
        <f>IF($AU$5&lt;&gt;0,IF(OR($O$5="CLERC",$O$5="PALADIN"),Sorts!S5,Sorts!S29),"")</f>
        <v>P</v>
      </c>
      <c r="DM43" s="142"/>
      <c r="DN43" s="142"/>
      <c r="DO43" s="89" t="str">
        <f>IF($AU$5&lt;&gt;0,IF(OR($O$5="CLERC",$O$5="PALADIN"),Sorts!T5,Sorts!T29),"")</f>
        <v>X</v>
      </c>
      <c r="DP43" s="89" t="str">
        <f>IF($AU$5&lt;&gt;0,IF(OR($O$5="CLERC",$O$5="PALADIN"),Sorts!U5,Sorts!U29),"")</f>
        <v>X</v>
      </c>
      <c r="DQ43" s="94" t="str">
        <f>IF($AU$5&lt;&gt;0,IF(OR($O$5="CLERC",$O$5="PALADIN"),Sorts!V5,Sorts!V29),"")</f>
        <v>/</v>
      </c>
      <c r="DR43" s="89"/>
      <c r="DS43" s="133" t="s">
        <v>1391</v>
      </c>
      <c r="DT43" s="134"/>
      <c r="DU43" s="89">
        <v>2</v>
      </c>
      <c r="DV43" s="135" t="str">
        <f>IF($AU$7&lt;&gt;0,IF($O$5="Illusionniste",Sorts!W120,Sorts!Q76),"")</f>
        <v/>
      </c>
      <c r="DW43" s="136"/>
      <c r="DX43" s="136"/>
      <c r="DY43" s="136"/>
      <c r="DZ43" s="136"/>
      <c r="EA43" s="136"/>
      <c r="EB43" s="136"/>
      <c r="EC43" s="136"/>
      <c r="ED43" s="136"/>
      <c r="EE43" s="136"/>
      <c r="EF43" s="136"/>
      <c r="EG43" s="136"/>
      <c r="EH43" s="136"/>
      <c r="EI43" s="136">
        <v>0</v>
      </c>
      <c r="EJ43" s="137"/>
      <c r="EK43" s="138" t="str">
        <f>IF($AU$7&lt;&gt;0,IF($O$5="Illusionniste",Sorts!X120,Sorts!R76),"")</f>
        <v/>
      </c>
      <c r="EL43" s="134"/>
      <c r="EM43" s="142" t="str">
        <f>IF($AU$7&lt;&gt;0,IF($O$5="Illusionniste",Sorts!Y120,Sorts!S76),"")</f>
        <v/>
      </c>
      <c r="EN43" s="142"/>
      <c r="EO43" s="142"/>
      <c r="EP43" s="89" t="str">
        <f>IF($AU$7&lt;&gt;0,IF($O$5="Illusionniste",Sorts!Z120,Sorts!T76),"")</f>
        <v/>
      </c>
      <c r="EQ43" s="89" t="str">
        <f>IF($AU$7&lt;&gt;0,IF($O$5="Illusionniste",Sorts!AA120,Sorts!U76),"")</f>
        <v/>
      </c>
      <c r="ER43" s="94" t="str">
        <f>IF($AU$7&lt;&gt;0,IF($O$5="Illusionniste",Sorts!AB120,Sorts!V76),"")</f>
        <v/>
      </c>
      <c r="ES43" s="61"/>
      <c r="EU43" s="87">
        <v>6</v>
      </c>
      <c r="EV43" s="139" t="str">
        <f>IF($AU$5&lt;&gt;0,IF(OR($O$5="CLERC",$O$5="PALADIN"),Sorts!AC9,Sorts!AC33),"")</f>
        <v>Fléau d’Insectes</v>
      </c>
      <c r="EW43" s="139"/>
      <c r="EX43" s="139"/>
      <c r="EY43" s="139"/>
      <c r="EZ43" s="139"/>
      <c r="FA43" s="139"/>
      <c r="FB43" s="139"/>
      <c r="FC43" s="139"/>
      <c r="FD43" s="139"/>
      <c r="FE43" s="139"/>
      <c r="FF43" s="139"/>
      <c r="FG43" s="139"/>
      <c r="FH43" s="140"/>
      <c r="FI43" s="141">
        <v>0</v>
      </c>
      <c r="FJ43" s="134"/>
      <c r="FK43" s="142" t="str">
        <f>IF($AU$5&lt;&gt;0,IF(OR($O$5="CLERC",$O$5="PALADIN"),Sorts!AD9,Sorts!AD33),"")</f>
        <v>32''</v>
      </c>
      <c r="FL43" s="142"/>
      <c r="FM43" s="142"/>
      <c r="FN43" s="142" t="str">
        <f>IF($AU$5&lt;&gt;0,IF(OR($O$5="CLERC",$O$5="PALADIN"),Sorts!AE9,Sorts!AE33),"")</f>
        <v>1t/n</v>
      </c>
      <c r="FO43" s="142"/>
      <c r="FP43" s="142"/>
      <c r="FQ43" s="89" t="str">
        <f>IF($AU$5&lt;&gt;0,IF(OR($O$5="CLERC",$O$5="PALADIN"),Sorts!AF9,Sorts!AF33),"")</f>
        <v>X</v>
      </c>
      <c r="FR43" s="89" t="str">
        <f>IF($AU$5&lt;&gt;0,IF(OR($O$5="CLERC",$O$5="PALADIN"),Sorts!AG9,Sorts!AG33),"")</f>
        <v>X</v>
      </c>
      <c r="FS43" s="94" t="str">
        <f>IF($AU$5&lt;&gt;0,IF(OR($O$5="CLERC",$O$5="PALADIN"),Sorts!AH9,Sorts!AH33),"")</f>
        <v>X</v>
      </c>
      <c r="FT43" s="89"/>
      <c r="FU43" s="133" t="s">
        <v>1391</v>
      </c>
      <c r="FV43" s="134"/>
      <c r="FW43" s="89">
        <v>6</v>
      </c>
      <c r="FX43" s="135" t="str">
        <f>IF($AU$7&lt;&gt;0,IF($O$5="Illusionniste",Sorts!AI124,Sorts!AC80),"")</f>
        <v/>
      </c>
      <c r="FY43" s="136"/>
      <c r="FZ43" s="136"/>
      <c r="GA43" s="136"/>
      <c r="GB43" s="136"/>
      <c r="GC43" s="136"/>
      <c r="GD43" s="136"/>
      <c r="GE43" s="136"/>
      <c r="GF43" s="136"/>
      <c r="GG43" s="136"/>
      <c r="GH43" s="136"/>
      <c r="GI43" s="136"/>
      <c r="GJ43" s="136"/>
      <c r="GK43" s="136">
        <v>0</v>
      </c>
      <c r="GL43" s="137"/>
      <c r="GM43" s="138" t="str">
        <f>IF($AU$7&lt;&gt;0,IF($O$5="Illusionniste",Sorts!AJ124,Sorts!AD80),"")</f>
        <v/>
      </c>
      <c r="GN43" s="134"/>
      <c r="GO43" s="142" t="str">
        <f>IF($AU$7&lt;&gt;0,IF($O$5="Illusionniste",Sorts!AK124,Sorts!AE80),"")</f>
        <v/>
      </c>
      <c r="GP43" s="142"/>
      <c r="GQ43" s="142"/>
      <c r="GR43" s="89" t="str">
        <f>IF($AU$7&lt;&gt;0,IF($O$5="Illusionniste",Sorts!AL124,Sorts!AF80),"")</f>
        <v/>
      </c>
      <c r="GS43" s="89" t="str">
        <f>IF($AU$7&lt;&gt;0,IF($O$5="Illusionniste",Sorts!AM124,Sorts!AG80),"")</f>
        <v/>
      </c>
      <c r="GT43" s="94" t="str">
        <f>IF($AU$7&lt;&gt;0,IF($O$5="Illusionniste",Sorts!AN124,Sorts!AH80),"")</f>
        <v/>
      </c>
      <c r="GU43" s="61"/>
      <c r="GW43" s="87">
        <v>8</v>
      </c>
      <c r="GX43" s="139" t="str">
        <f>IF($AU$5&lt;&gt;0,IF(OR($O$5="CLERC",$O$5="PALADIN"),Sorts!AO11,Sorts!AO35),"")</f>
        <v>Mort Rampante</v>
      </c>
      <c r="GY43" s="139"/>
      <c r="GZ43" s="139"/>
      <c r="HA43" s="139"/>
      <c r="HB43" s="139"/>
      <c r="HC43" s="139"/>
      <c r="HD43" s="139"/>
      <c r="HE43" s="139"/>
      <c r="HF43" s="139"/>
      <c r="HG43" s="139"/>
      <c r="HH43" s="139"/>
      <c r="HI43" s="139"/>
      <c r="HJ43" s="140"/>
      <c r="HK43" s="141">
        <v>0</v>
      </c>
      <c r="HL43" s="134"/>
      <c r="HM43" s="142" t="str">
        <f>IF($AU$5&lt;&gt;0,IF(OR($O$5="CLERC",$O$5="PALADIN"),Sorts!AP11,Sorts!AO35),"")</f>
        <v>Mort Rampante</v>
      </c>
      <c r="HN43" s="142"/>
      <c r="HO43" s="142"/>
      <c r="HP43" s="142" t="str">
        <f>IF($AU$5&lt;&gt;0,IF(OR($O$5="CLERC",$O$5="PALADIN"),Sorts!AQ11,Sorts!AO35),"")</f>
        <v>Mort Rampante</v>
      </c>
      <c r="HQ43" s="142"/>
      <c r="HR43" s="142"/>
      <c r="HS43" s="89" t="str">
        <f>IF($AU$5&lt;&gt;0,IF(OR($O$5="CLERC",$O$5="PALADIN"),Sorts!AR11,Sorts!AO35),"")</f>
        <v>Mort Rampante</v>
      </c>
      <c r="HT43" s="89" t="str">
        <f>IF($AU$5&lt;&gt;0,IF(OR($O$5="CLERC",$O$5="PALADIN"),Sorts!AS11,Sorts!AO35),"")</f>
        <v>Mort Rampante</v>
      </c>
      <c r="HU43" s="94" t="str">
        <f>IF($AU$5&lt;&gt;0,IF(OR($O$5="CLERC",$O$5="PALADIN"),Sorts!AT11,Sorts!AO35),"")</f>
        <v>Mort Rampante</v>
      </c>
      <c r="HV43" s="89"/>
      <c r="HW43" s="133" t="s">
        <v>1391</v>
      </c>
      <c r="HX43" s="134"/>
      <c r="HY43" s="89">
        <v>8</v>
      </c>
      <c r="HZ43" s="135" t="str">
        <f>IF($AU$7&lt;&gt;0,IF($O$5="Illusionniste",Sorts!AU126,Sorts!AO82),"")</f>
        <v/>
      </c>
      <c r="IA43" s="136"/>
      <c r="IB43" s="136"/>
      <c r="IC43" s="136"/>
      <c r="ID43" s="136"/>
      <c r="IE43" s="136"/>
      <c r="IF43" s="136"/>
      <c r="IG43" s="136"/>
      <c r="IH43" s="136"/>
      <c r="II43" s="136"/>
      <c r="IJ43" s="136"/>
      <c r="IK43" s="136"/>
      <c r="IL43" s="136"/>
      <c r="IM43" s="136">
        <v>0</v>
      </c>
      <c r="IN43" s="137"/>
      <c r="IO43" s="138" t="str">
        <f>IF($AU$7&lt;&gt;0,IF($O$5="Illusionniste",Sorts!AV126,Sorts!AP82),"")</f>
        <v/>
      </c>
      <c r="IP43" s="134"/>
      <c r="IQ43" s="142" t="str">
        <f>IF($AU$7&lt;&gt;0,IF($O$5="Illusionniste",Sorts!AW126,Sorts!AQ82),"")</f>
        <v/>
      </c>
      <c r="IR43" s="142"/>
      <c r="IS43" s="142"/>
      <c r="IT43" s="89" t="str">
        <f>IF($AU$7&lt;&gt;0,IF($O$5="Illusionniste",Sorts!AX126,Sorts!AR82),"")</f>
        <v/>
      </c>
      <c r="IU43" s="89" t="str">
        <f>IF($AU$7&lt;&gt;0,IF($O$5="Illusionniste",Sorts!AY126,Sorts!AS82),"")</f>
        <v/>
      </c>
      <c r="IV43" s="94" t="str">
        <f>IF($AU$7&lt;&gt;0,IF($O$5="Illusionniste",Sorts!AZ126,Sorts!AT82),"")</f>
        <v/>
      </c>
      <c r="IW43" s="61"/>
      <c r="IY43" s="87"/>
      <c r="IZ43" s="139"/>
      <c r="JA43" s="139"/>
      <c r="JB43" s="139"/>
      <c r="JC43" s="139"/>
      <c r="JD43" s="139"/>
      <c r="JE43" s="139"/>
      <c r="JF43" s="139"/>
      <c r="JG43" s="139"/>
      <c r="JH43" s="139"/>
      <c r="JI43" s="139"/>
      <c r="JJ43" s="139"/>
      <c r="JK43" s="139"/>
      <c r="JL43" s="140"/>
      <c r="JM43" s="141"/>
      <c r="JN43" s="134"/>
      <c r="JO43" s="142"/>
      <c r="JP43" s="142"/>
      <c r="JQ43" s="142"/>
      <c r="JR43" s="142"/>
      <c r="JS43" s="142"/>
      <c r="JT43" s="142"/>
      <c r="JU43" s="89"/>
      <c r="JV43" s="89"/>
      <c r="JW43" s="94"/>
      <c r="JX43" s="89"/>
      <c r="JY43" s="133" t="s">
        <v>1391</v>
      </c>
      <c r="JZ43" s="134"/>
      <c r="KA43" s="89">
        <v>8</v>
      </c>
      <c r="KB43" s="135" t="str">
        <f>IF($AU$7&lt;&gt;0,IF($O$5="Illusionniste",Sorts!BB126,Sorts!BA82),"")</f>
        <v/>
      </c>
      <c r="KC43" s="136"/>
      <c r="KD43" s="136"/>
      <c r="KE43" s="136"/>
      <c r="KF43" s="136"/>
      <c r="KG43" s="136"/>
      <c r="KH43" s="136"/>
      <c r="KI43" s="136"/>
      <c r="KJ43" s="136"/>
      <c r="KK43" s="136"/>
      <c r="KL43" s="136"/>
      <c r="KM43" s="136"/>
      <c r="KN43" s="136"/>
      <c r="KO43" s="136">
        <v>0</v>
      </c>
      <c r="KP43" s="137"/>
      <c r="KQ43" s="138" t="str">
        <f>IF($AU$7&lt;&gt;0,IF($O$5="Illusionniste",Sorts!BB126,Sorts!BB82),"")</f>
        <v/>
      </c>
      <c r="KR43" s="134"/>
      <c r="KS43" s="142" t="str">
        <f>IF($AU$7&lt;&gt;0,IF($O$5="Illusionniste",Sorts!BB126,Sorts!BC82),"")</f>
        <v/>
      </c>
      <c r="KT43" s="142"/>
      <c r="KU43" s="142"/>
      <c r="KV43" s="89" t="str">
        <f>IF($AU$7&lt;&gt;0,IF($O$5="Illusionniste",Sorts!BB126,Sorts!BD82),"")</f>
        <v/>
      </c>
      <c r="KW43" s="89" t="str">
        <f>IF($AU$7&lt;&gt;0,IF($O$5="Illusionniste",Sorts!BB126,Sorts!BE82),"")</f>
        <v/>
      </c>
      <c r="KX43" s="94" t="str">
        <f>IF($AU$7&lt;&gt;0,IF($O$5="Illusionniste",Sorts!BB126,Sorts!BF82),"")</f>
        <v/>
      </c>
    </row>
    <row r="44" spans="2:310" ht="21" thickTop="1" thickBot="1" x14ac:dyDescent="0.35">
      <c r="B44" s="16"/>
      <c r="C44" s="208" t="s">
        <v>551</v>
      </c>
      <c r="D44" s="209"/>
      <c r="F44" s="7" t="s">
        <v>570</v>
      </c>
      <c r="I44" s="66">
        <f>VLOOKUP($O$5,Basique!$B$30:$E$41,2,FALSE)</f>
        <v>2</v>
      </c>
      <c r="L44" s="194" t="s">
        <v>78</v>
      </c>
      <c r="M44" s="194"/>
      <c r="N44" s="194"/>
      <c r="O44" s="194"/>
      <c r="P44" s="194"/>
      <c r="Q44" s="194"/>
      <c r="R44" s="66" t="s">
        <v>562</v>
      </c>
      <c r="S44" s="75" t="s">
        <v>563</v>
      </c>
      <c r="T44" s="76" t="s">
        <v>564</v>
      </c>
      <c r="U44" s="210" t="s">
        <v>551</v>
      </c>
      <c r="V44" s="211"/>
      <c r="W44" s="212" t="s">
        <v>566</v>
      </c>
      <c r="X44" s="212"/>
      <c r="Y44" s="187" t="s">
        <v>567</v>
      </c>
      <c r="Z44" s="206"/>
      <c r="AA44" s="52" t="s">
        <v>563</v>
      </c>
      <c r="AB44" s="52" t="s">
        <v>564</v>
      </c>
      <c r="AC44" s="187" t="s">
        <v>568</v>
      </c>
      <c r="AD44" s="206"/>
      <c r="AE44" s="108" t="s">
        <v>329</v>
      </c>
      <c r="AF44" s="188" t="s">
        <v>1468</v>
      </c>
      <c r="AG44" s="206"/>
      <c r="AH44" s="187" t="s">
        <v>1469</v>
      </c>
      <c r="AI44" s="206"/>
      <c r="AJ44" s="105"/>
      <c r="AK44" s="30" t="s">
        <v>581</v>
      </c>
      <c r="AO44" s="29"/>
      <c r="AQ44" s="87">
        <v>35</v>
      </c>
      <c r="AR44" s="139"/>
      <c r="AS44" s="139"/>
      <c r="AT44" s="139"/>
      <c r="AU44" s="139"/>
      <c r="AV44" s="139"/>
      <c r="AW44" s="139"/>
      <c r="AX44" s="139"/>
      <c r="AY44" s="139"/>
      <c r="AZ44" s="139"/>
      <c r="BA44" s="139"/>
      <c r="BB44" s="139"/>
      <c r="BC44" s="139"/>
      <c r="BD44" s="140"/>
      <c r="BE44" s="141">
        <v>0</v>
      </c>
      <c r="BF44" s="139"/>
      <c r="BG44" s="142"/>
      <c r="BH44" s="142"/>
      <c r="BI44" s="142"/>
      <c r="BJ44" s="142"/>
      <c r="BK44" s="142"/>
      <c r="BL44" s="142"/>
      <c r="BM44" s="89"/>
      <c r="BN44" s="89"/>
      <c r="BO44" s="94"/>
      <c r="BP44" s="89"/>
      <c r="BQ44" s="133" t="s">
        <v>1391</v>
      </c>
      <c r="BR44" s="134"/>
      <c r="BS44" s="89">
        <v>35</v>
      </c>
      <c r="BT44" s="135" t="str">
        <f>IF($AU$7&lt;&gt;0,IF($O$5="ILLUSIONNISTE",Sorts!K153,Sorts!E109),"")</f>
        <v/>
      </c>
      <c r="BU44" s="136"/>
      <c r="BV44" s="136"/>
      <c r="BW44" s="136"/>
      <c r="BX44" s="136"/>
      <c r="BY44" s="136"/>
      <c r="BZ44" s="136"/>
      <c r="CA44" s="136"/>
      <c r="CB44" s="136"/>
      <c r="CC44" s="136"/>
      <c r="CD44" s="136"/>
      <c r="CE44" s="136"/>
      <c r="CF44" s="136"/>
      <c r="CG44" s="136">
        <v>0</v>
      </c>
      <c r="CH44" s="137"/>
      <c r="CI44" s="138" t="str">
        <f>IF($AU$7&lt;&gt;0,IF($O$5="ILLUSIONNISTE",Sorts!L153,Sorts!F109),"")</f>
        <v/>
      </c>
      <c r="CJ44" s="134"/>
      <c r="CK44" s="142" t="str">
        <f>IF($AU$7&lt;&gt;0,IF($O$5="ILLUSIONNISTE",Sorts!M153,Sorts!G109),"")</f>
        <v/>
      </c>
      <c r="CL44" s="142"/>
      <c r="CM44" s="142"/>
      <c r="CN44" s="89" t="str">
        <f>IF($AU$7&lt;&gt;0,IF($O$5="ILLUSIONNISTE",Sorts!N153,Sorts!H109),"")</f>
        <v/>
      </c>
      <c r="CO44" s="89" t="str">
        <f>IF($AU$7&lt;&gt;0,IF($O$5="ILLUSIONNISTE",Sorts!O153,Sorts!I109),"")</f>
        <v/>
      </c>
      <c r="CP44" s="94" t="str">
        <f>IF($AU$7&lt;&gt;0,IF($O$5="ILLUSIONNISTE",Sorts!P153,Sorts!J109),"")</f>
        <v/>
      </c>
      <c r="CQ44" s="107"/>
      <c r="CS44" s="87">
        <v>3</v>
      </c>
      <c r="CT44" s="139" t="str">
        <f>IF($AU$5&lt;&gt;0,IF(OR($O$5="CLERC",$O$5="PALADIN"),Sorts!Q6,Sorts!Q30),"")</f>
        <v>Croissance d’Épines</v>
      </c>
      <c r="CU44" s="139"/>
      <c r="CV44" s="139"/>
      <c r="CW44" s="139"/>
      <c r="CX44" s="139"/>
      <c r="CY44" s="139"/>
      <c r="CZ44" s="139"/>
      <c r="DA44" s="139"/>
      <c r="DB44" s="139"/>
      <c r="DC44" s="139"/>
      <c r="DD44" s="139"/>
      <c r="DE44" s="139"/>
      <c r="DF44" s="140"/>
      <c r="DG44" s="141">
        <v>0</v>
      </c>
      <c r="DH44" s="134"/>
      <c r="DI44" s="142" t="str">
        <f>IF($AU$5&lt;&gt;0,IF(OR($O$5="CLERC",$O$5="PALADIN"),Sorts!R6,Sorts!R30),"")</f>
        <v>6''</v>
      </c>
      <c r="DJ44" s="142"/>
      <c r="DK44" s="142"/>
      <c r="DL44" s="142" t="str">
        <f>IF($AU$5&lt;&gt;0,IF(OR($O$5="CLERC",$O$5="PALADIN"),Sorts!S6,Sorts!S30),"")</f>
        <v>3-12t+1/n</v>
      </c>
      <c r="DM44" s="142"/>
      <c r="DN44" s="142"/>
      <c r="DO44" s="89" t="str">
        <f>IF($AU$5&lt;&gt;0,IF(OR($O$5="CLERC",$O$5="PALADIN"),Sorts!T6,Sorts!T30),"")</f>
        <v>X</v>
      </c>
      <c r="DP44" s="89" t="str">
        <f>IF($AU$5&lt;&gt;0,IF(OR($O$5="CLERC",$O$5="PALADIN"),Sorts!U6,Sorts!U30),"")</f>
        <v>X</v>
      </c>
      <c r="DQ44" s="94" t="str">
        <f>IF($AU$5&lt;&gt;0,IF(OR($O$5="CLERC",$O$5="PALADIN"),Sorts!V6,Sorts!V30),"")</f>
        <v>X</v>
      </c>
      <c r="DR44" s="89"/>
      <c r="DS44" s="133" t="s">
        <v>1391</v>
      </c>
      <c r="DT44" s="134"/>
      <c r="DU44" s="89">
        <v>3</v>
      </c>
      <c r="DV44" s="135" t="str">
        <f>IF($AU$7&lt;&gt;0,IF($O$5="Illusionniste",Sorts!W121,Sorts!Q77),"")</f>
        <v/>
      </c>
      <c r="DW44" s="136"/>
      <c r="DX44" s="136"/>
      <c r="DY44" s="136"/>
      <c r="DZ44" s="136"/>
      <c r="EA44" s="136"/>
      <c r="EB44" s="136"/>
      <c r="EC44" s="136"/>
      <c r="ED44" s="136"/>
      <c r="EE44" s="136"/>
      <c r="EF44" s="136"/>
      <c r="EG44" s="136"/>
      <c r="EH44" s="136"/>
      <c r="EI44" s="136">
        <v>0</v>
      </c>
      <c r="EJ44" s="137"/>
      <c r="EK44" s="138" t="str">
        <f>IF($AU$7&lt;&gt;0,IF($O$5="Illusionniste",Sorts!X121,Sorts!R77),"")</f>
        <v/>
      </c>
      <c r="EL44" s="134"/>
      <c r="EM44" s="142" t="str">
        <f>IF($AU$7&lt;&gt;0,IF($O$5="Illusionniste",Sorts!Y121,Sorts!S77),"")</f>
        <v/>
      </c>
      <c r="EN44" s="142"/>
      <c r="EO44" s="142"/>
      <c r="EP44" s="89" t="str">
        <f>IF($AU$7&lt;&gt;0,IF($O$5="Illusionniste",Sorts!Z121,Sorts!T77),"")</f>
        <v/>
      </c>
      <c r="EQ44" s="89" t="str">
        <f>IF($AU$7&lt;&gt;0,IF($O$5="Illusionniste",Sorts!AA121,Sorts!U77),"")</f>
        <v/>
      </c>
      <c r="ER44" s="94" t="str">
        <f>IF($AU$7&lt;&gt;0,IF($O$5="Illusionniste",Sorts!AB121,Sorts!V77),"")</f>
        <v/>
      </c>
      <c r="ES44" s="107"/>
      <c r="EU44" s="87">
        <v>7</v>
      </c>
      <c r="EV44" s="139" t="str">
        <f>IF($AU$5&lt;&gt;0,IF(OR($O$5="CLERC",$O$5="PALADIN"),Sorts!AC10,Sorts!AC34),"")</f>
        <v>Invocation Animale II</v>
      </c>
      <c r="EW44" s="139"/>
      <c r="EX44" s="139"/>
      <c r="EY44" s="139"/>
      <c r="EZ44" s="139"/>
      <c r="FA44" s="139"/>
      <c r="FB44" s="139"/>
      <c r="FC44" s="139"/>
      <c r="FD44" s="139"/>
      <c r="FE44" s="139"/>
      <c r="FF44" s="139"/>
      <c r="FG44" s="139"/>
      <c r="FH44" s="140"/>
      <c r="FI44" s="141">
        <v>0</v>
      </c>
      <c r="FJ44" s="134"/>
      <c r="FK44" s="142" t="str">
        <f>IF($AU$5&lt;&gt;0,IF(OR($O$5="CLERC",$O$5="PALADIN"),Sorts!AD10,Sorts!AD34),"")</f>
        <v>6''/n</v>
      </c>
      <c r="FL44" s="142"/>
      <c r="FM44" s="142"/>
      <c r="FN44" s="142" t="str">
        <f>IF($AU$5&lt;&gt;0,IF(OR($O$5="CLERC",$O$5="PALADIN"),Sorts!AE10,Sorts!AE34),"")</f>
        <v>S</v>
      </c>
      <c r="FO44" s="142"/>
      <c r="FP44" s="142"/>
      <c r="FQ44" s="89" t="str">
        <f>IF($AU$5&lt;&gt;0,IF(OR($O$5="CLERC",$O$5="PALADIN"),Sorts!AF10,Sorts!AF34),"")</f>
        <v>X</v>
      </c>
      <c r="FR44" s="89" t="str">
        <f>IF($AU$5&lt;&gt;0,IF(OR($O$5="CLERC",$O$5="PALADIN"),Sorts!AG10,Sorts!AG34),"")</f>
        <v>X</v>
      </c>
      <c r="FS44" s="94" t="str">
        <f>IF($AU$5&lt;&gt;0,IF(OR($O$5="CLERC",$O$5="PALADIN"),Sorts!AH10,Sorts!AH34),"")</f>
        <v>X</v>
      </c>
      <c r="FT44" s="89"/>
      <c r="FU44" s="133" t="s">
        <v>1391</v>
      </c>
      <c r="FV44" s="134"/>
      <c r="FW44" s="89">
        <v>7</v>
      </c>
      <c r="FX44" s="135" t="str">
        <f>IF($AU$7&lt;&gt;0,IF($O$5="Illusionniste",Sorts!AI125,Sorts!AC81),"")</f>
        <v/>
      </c>
      <c r="FY44" s="136"/>
      <c r="FZ44" s="136"/>
      <c r="GA44" s="136"/>
      <c r="GB44" s="136"/>
      <c r="GC44" s="136"/>
      <c r="GD44" s="136"/>
      <c r="GE44" s="136"/>
      <c r="GF44" s="136"/>
      <c r="GG44" s="136"/>
      <c r="GH44" s="136"/>
      <c r="GI44" s="136"/>
      <c r="GJ44" s="136"/>
      <c r="GK44" s="136">
        <v>0</v>
      </c>
      <c r="GL44" s="137"/>
      <c r="GM44" s="138" t="str">
        <f>IF($AU$7&lt;&gt;0,IF($O$5="Illusionniste",Sorts!AJ125,Sorts!AD81),"")</f>
        <v/>
      </c>
      <c r="GN44" s="134"/>
      <c r="GO44" s="142" t="str">
        <f>IF($AU$7&lt;&gt;0,IF($O$5="Illusionniste",Sorts!AK125,Sorts!AE81),"")</f>
        <v/>
      </c>
      <c r="GP44" s="142"/>
      <c r="GQ44" s="142"/>
      <c r="GR44" s="89" t="str">
        <f>IF($AU$7&lt;&gt;0,IF($O$5="Illusionniste",Sorts!AL125,Sorts!AF81),"")</f>
        <v/>
      </c>
      <c r="GS44" s="89" t="str">
        <f>IF($AU$7&lt;&gt;0,IF($O$5="Illusionniste",Sorts!AM125,Sorts!AG81),"")</f>
        <v/>
      </c>
      <c r="GT44" s="94" t="str">
        <f>IF($AU$7&lt;&gt;0,IF($O$5="Illusionniste",Sorts!AN125,Sorts!AH81),"")</f>
        <v/>
      </c>
      <c r="GU44" s="107"/>
      <c r="GW44" s="87">
        <v>9</v>
      </c>
      <c r="GX44" s="139" t="str">
        <f>IF($AU$5&lt;&gt;0,IF(OR($O$5="CLERC",$O$5="PALADIN"),Sorts!AO12,Sorts!AO36),"")</f>
        <v>Rayon de Soleil</v>
      </c>
      <c r="GY44" s="139"/>
      <c r="GZ44" s="139"/>
      <c r="HA44" s="139"/>
      <c r="HB44" s="139"/>
      <c r="HC44" s="139"/>
      <c r="HD44" s="139"/>
      <c r="HE44" s="139"/>
      <c r="HF44" s="139"/>
      <c r="HG44" s="139"/>
      <c r="HH44" s="139"/>
      <c r="HI44" s="139"/>
      <c r="HJ44" s="140"/>
      <c r="HK44" s="141">
        <v>0</v>
      </c>
      <c r="HL44" s="134"/>
      <c r="HM44" s="142" t="str">
        <f>IF($AU$5&lt;&gt;0,IF(OR($O$5="CLERC",$O$5="PALADIN"),Sorts!AP12,Sorts!AO36),"")</f>
        <v>Rayon de Soleil</v>
      </c>
      <c r="HN44" s="142"/>
      <c r="HO44" s="142"/>
      <c r="HP44" s="142" t="str">
        <f>IF($AU$5&lt;&gt;0,IF(OR($O$5="CLERC",$O$5="PALADIN"),Sorts!AQ12,Sorts!AO36),"")</f>
        <v>Rayon de Soleil</v>
      </c>
      <c r="HQ44" s="142"/>
      <c r="HR44" s="142"/>
      <c r="HS44" s="89" t="str">
        <f>IF($AU$5&lt;&gt;0,IF(OR($O$5="CLERC",$O$5="PALADIN"),Sorts!AR12,Sorts!AO36),"")</f>
        <v>Rayon de Soleil</v>
      </c>
      <c r="HT44" s="89" t="str">
        <f>IF($AU$5&lt;&gt;0,IF(OR($O$5="CLERC",$O$5="PALADIN"),Sorts!AS12,Sorts!AO36),"")</f>
        <v>Rayon de Soleil</v>
      </c>
      <c r="HU44" s="94" t="str">
        <f>IF($AU$5&lt;&gt;0,IF(OR($O$5="CLERC",$O$5="PALADIN"),Sorts!AT12,Sorts!AO36),"")</f>
        <v>Rayon de Soleil</v>
      </c>
      <c r="HV44" s="89"/>
      <c r="HW44" s="133" t="s">
        <v>1391</v>
      </c>
      <c r="HX44" s="134"/>
      <c r="HY44" s="89">
        <v>9</v>
      </c>
      <c r="HZ44" s="135" t="str">
        <f>IF($AU$7&lt;&gt;0,IF($O$5="Illusionniste",Sorts!AU127,Sorts!AO83),"")</f>
        <v/>
      </c>
      <c r="IA44" s="136"/>
      <c r="IB44" s="136"/>
      <c r="IC44" s="136"/>
      <c r="ID44" s="136"/>
      <c r="IE44" s="136"/>
      <c r="IF44" s="136"/>
      <c r="IG44" s="136"/>
      <c r="IH44" s="136"/>
      <c r="II44" s="136"/>
      <c r="IJ44" s="136"/>
      <c r="IK44" s="136"/>
      <c r="IL44" s="136"/>
      <c r="IM44" s="136">
        <v>0</v>
      </c>
      <c r="IN44" s="137"/>
      <c r="IO44" s="138" t="str">
        <f>IF($AU$7&lt;&gt;0,IF($O$5="Illusionniste",Sorts!AV127,Sorts!AP83),"")</f>
        <v/>
      </c>
      <c r="IP44" s="134"/>
      <c r="IQ44" s="142" t="str">
        <f>IF($AU$7&lt;&gt;0,IF($O$5="Illusionniste",Sorts!AW127,Sorts!AQ83),"")</f>
        <v/>
      </c>
      <c r="IR44" s="142"/>
      <c r="IS44" s="142"/>
      <c r="IT44" s="89" t="str">
        <f>IF($AU$7&lt;&gt;0,IF($O$5="Illusionniste",Sorts!AX127,Sorts!AR83),"")</f>
        <v/>
      </c>
      <c r="IU44" s="89" t="str">
        <f>IF($AU$7&lt;&gt;0,IF($O$5="Illusionniste",Sorts!AY127,Sorts!AS83),"")</f>
        <v/>
      </c>
      <c r="IV44" s="94" t="str">
        <f>IF($AU$7&lt;&gt;0,IF($O$5="Illusionniste",Sorts!AZ127,Sorts!AT83),"")</f>
        <v/>
      </c>
      <c r="IW44" s="107"/>
      <c r="IY44" s="87"/>
      <c r="IZ44" s="139"/>
      <c r="JA44" s="139"/>
      <c r="JB44" s="139"/>
      <c r="JC44" s="139"/>
      <c r="JD44" s="139"/>
      <c r="JE44" s="139"/>
      <c r="JF44" s="139"/>
      <c r="JG44" s="139"/>
      <c r="JH44" s="139"/>
      <c r="JI44" s="139"/>
      <c r="JJ44" s="139"/>
      <c r="JK44" s="139"/>
      <c r="JL44" s="140"/>
      <c r="JM44" s="141"/>
      <c r="JN44" s="134"/>
      <c r="JO44" s="142"/>
      <c r="JP44" s="142"/>
      <c r="JQ44" s="142"/>
      <c r="JR44" s="142"/>
      <c r="JS44" s="142"/>
      <c r="JT44" s="142"/>
      <c r="JU44" s="89"/>
      <c r="JV44" s="89"/>
      <c r="JW44" s="94"/>
      <c r="JX44" s="89"/>
      <c r="JY44" s="133" t="s">
        <v>1391</v>
      </c>
      <c r="JZ44" s="134"/>
      <c r="KA44" s="89">
        <v>9</v>
      </c>
      <c r="KB44" s="135" t="str">
        <f>IF($AU$7&lt;&gt;0,IF($O$5="Illusionniste",Sorts!BB127,Sorts!BA83),"")</f>
        <v/>
      </c>
      <c r="KC44" s="136"/>
      <c r="KD44" s="136"/>
      <c r="KE44" s="136"/>
      <c r="KF44" s="136"/>
      <c r="KG44" s="136"/>
      <c r="KH44" s="136"/>
      <c r="KI44" s="136"/>
      <c r="KJ44" s="136"/>
      <c r="KK44" s="136"/>
      <c r="KL44" s="136"/>
      <c r="KM44" s="136"/>
      <c r="KN44" s="136"/>
      <c r="KO44" s="136">
        <v>0</v>
      </c>
      <c r="KP44" s="137"/>
      <c r="KQ44" s="138" t="str">
        <f>IF($AU$7&lt;&gt;0,IF($O$5="Illusionniste",Sorts!BB127,Sorts!BB83),"")</f>
        <v/>
      </c>
      <c r="KR44" s="134"/>
      <c r="KS44" s="142" t="str">
        <f>IF($AU$7&lt;&gt;0,IF($O$5="Illusionniste",Sorts!BB127,Sorts!BC83),"")</f>
        <v/>
      </c>
      <c r="KT44" s="142"/>
      <c r="KU44" s="142"/>
      <c r="KV44" s="89" t="str">
        <f>IF($AU$7&lt;&gt;0,IF($O$5="Illusionniste",Sorts!BB127,Sorts!BD83),"")</f>
        <v/>
      </c>
      <c r="KW44" s="89" t="str">
        <f>IF($AU$7&lt;&gt;0,IF($O$5="Illusionniste",Sorts!BB127,Sorts!BE83),"")</f>
        <v/>
      </c>
      <c r="KX44" s="94" t="str">
        <f>IF($AU$7&lt;&gt;0,IF($O$5="Illusionniste",Sorts!BB127,Sorts!BF83),"")</f>
        <v/>
      </c>
    </row>
    <row r="45" spans="2:310" ht="21.75" thickBot="1" x14ac:dyDescent="0.35">
      <c r="B45" s="16"/>
      <c r="C45" s="200">
        <f>INDEX(Niveaux!$A$597:$L$633,'Joueur 1'!$AM$5+1,MATCH('Joueur 1'!$O$5,Niveaux!$B$597:$L$597,0)+1)</f>
        <v>20</v>
      </c>
      <c r="D45" s="201"/>
      <c r="F45" s="7" t="s">
        <v>582</v>
      </c>
      <c r="H45" s="66">
        <f>VLOOKUP($O$5,Basique!$B$30:$E$41,3,FALSE)</f>
        <v>5</v>
      </c>
      <c r="I45" s="7" t="s">
        <v>307</v>
      </c>
      <c r="K45" s="204" t="s">
        <v>80</v>
      </c>
      <c r="L45" s="162"/>
      <c r="M45" s="205"/>
      <c r="N45" s="205"/>
      <c r="O45" s="205"/>
      <c r="P45" s="205"/>
      <c r="Q45" s="205"/>
      <c r="R45" s="67" t="s">
        <v>577</v>
      </c>
      <c r="S45" s="70">
        <f>+$I$11</f>
        <v>1</v>
      </c>
      <c r="T45" s="51">
        <v>0</v>
      </c>
      <c r="U45" s="162">
        <f>$C$45-IF($R45="N",$I$47,0)-IF($R45="S",1,0)-S45-T45</f>
        <v>18</v>
      </c>
      <c r="V45" s="163"/>
      <c r="W45" s="164" t="e">
        <f>IF(AND($O$5="MOINE",L45="Mains Nues"),VLOOKUP($AM$5,Caractéristiques!$B$301:$C$317,2,FALSE),VLOOKUP(L45,Basique!$O$17:$P$41,2,FALSE))</f>
        <v>#N/A</v>
      </c>
      <c r="X45" s="164"/>
      <c r="Y45" s="162" t="e">
        <f>IF(AND($O$5="MOINE",L45="Mains Nues"),VLOOKUP($AM$5,Caractéristiques!$B$301:$D$321,3,FALSE),VLOOKUP(L45,Basique!$O$17:$Q$41,3,FALSE))</f>
        <v>#N/A</v>
      </c>
      <c r="Z45" s="163"/>
      <c r="AA45" s="44">
        <f>IF($O$5="MOINE",$AM$5/2,+$N$11)</f>
        <v>1</v>
      </c>
      <c r="AB45" s="44">
        <f t="shared" ref="AB45:AB48" si="2">T45</f>
        <v>0</v>
      </c>
      <c r="AC45" s="164">
        <f>AA45+AB45+IF($R45="N",$I$47,0)+IF($R45="S",2,0)</f>
        <v>3</v>
      </c>
      <c r="AD45" s="164"/>
      <c r="AE45" s="70">
        <f>IF($R45="S",INDEX(Niveaux!$A$671:$L$707,MATCH($AM$5,Niveaux!$A$671:$A$707,0),MATCH($O$5,Niveaux!$B$671:$L$671,0)+1),INDEX(Niveaux!$A$634:$L$670,MATCH($AM$5,Niveaux!$A$634:$A$670,0),MATCH($O$5,Niveaux!$B$634:$L$634,0)+1))</f>
        <v>1</v>
      </c>
      <c r="AF45" s="164" t="e">
        <f>VLOOKUP(L45,Basique!$O$17:$R$41,4,FALSE)</f>
        <v>#N/A</v>
      </c>
      <c r="AG45" s="164"/>
      <c r="AH45" s="162" t="e">
        <f>INT(AF45/AE45)+10-$L$26+$N$26+$D$39-$L$30</f>
        <v>#N/A</v>
      </c>
      <c r="AI45" s="163"/>
      <c r="AJ45" s="105"/>
      <c r="AK45" s="30" t="s">
        <v>569</v>
      </c>
      <c r="AO45" s="29"/>
      <c r="AQ45" s="87">
        <v>36</v>
      </c>
      <c r="AR45" s="139"/>
      <c r="AS45" s="139"/>
      <c r="AT45" s="139"/>
      <c r="AU45" s="139"/>
      <c r="AV45" s="139"/>
      <c r="AW45" s="139"/>
      <c r="AX45" s="139"/>
      <c r="AY45" s="139"/>
      <c r="AZ45" s="139"/>
      <c r="BA45" s="139"/>
      <c r="BB45" s="139"/>
      <c r="BC45" s="139"/>
      <c r="BD45" s="140"/>
      <c r="BE45" s="141">
        <v>0</v>
      </c>
      <c r="BF45" s="139"/>
      <c r="BG45" s="142"/>
      <c r="BH45" s="142"/>
      <c r="BI45" s="142"/>
      <c r="BJ45" s="142"/>
      <c r="BK45" s="142"/>
      <c r="BL45" s="142"/>
      <c r="BM45" s="89"/>
      <c r="BN45" s="89"/>
      <c r="BO45" s="94"/>
      <c r="BP45" s="89"/>
      <c r="BQ45" s="133" t="s">
        <v>1391</v>
      </c>
      <c r="BR45" s="134"/>
      <c r="BS45" s="89">
        <v>36</v>
      </c>
      <c r="BT45" s="135" t="str">
        <f>IF($AU$7&lt;&gt;0,IF($O$5="ILLUSIONNISTE",Sorts!K154,Sorts!E110),"")</f>
        <v/>
      </c>
      <c r="BU45" s="136"/>
      <c r="BV45" s="136"/>
      <c r="BW45" s="136"/>
      <c r="BX45" s="136"/>
      <c r="BY45" s="136"/>
      <c r="BZ45" s="136"/>
      <c r="CA45" s="136"/>
      <c r="CB45" s="136"/>
      <c r="CC45" s="136"/>
      <c r="CD45" s="136"/>
      <c r="CE45" s="136"/>
      <c r="CF45" s="136"/>
      <c r="CG45" s="136">
        <v>0</v>
      </c>
      <c r="CH45" s="137"/>
      <c r="CI45" s="138" t="str">
        <f>IF($AU$7&lt;&gt;0,IF($O$5="ILLUSIONNISTE",Sorts!L154,Sorts!F110),"")</f>
        <v/>
      </c>
      <c r="CJ45" s="134"/>
      <c r="CK45" s="142" t="str">
        <f>IF($AU$7&lt;&gt;0,IF($O$5="ILLUSIONNISTE",Sorts!M154,Sorts!G110),"")</f>
        <v/>
      </c>
      <c r="CL45" s="142"/>
      <c r="CM45" s="142"/>
      <c r="CN45" s="89" t="str">
        <f>IF($AU$7&lt;&gt;0,IF($O$5="ILLUSIONNISTE",Sorts!N154,Sorts!H110),"")</f>
        <v/>
      </c>
      <c r="CO45" s="89" t="str">
        <f>IF($AU$7&lt;&gt;0,IF($O$5="ILLUSIONNISTE",Sorts!O154,Sorts!I110),"")</f>
        <v/>
      </c>
      <c r="CP45" s="94" t="str">
        <f>IF($AU$7&lt;&gt;0,IF($O$5="ILLUSIONNISTE",Sorts!P154,Sorts!J110),"")</f>
        <v/>
      </c>
      <c r="CQ45" s="61"/>
      <c r="CS45" s="87">
        <v>4</v>
      </c>
      <c r="CT45" s="139" t="str">
        <f>IF($AU$5&lt;&gt;0,IF(OR($O$5="CLERC",$O$5="PALADIN"),Sorts!Q7,Sorts!Q31),"")</f>
        <v>Embroussaillement</v>
      </c>
      <c r="CU45" s="139"/>
      <c r="CV45" s="139"/>
      <c r="CW45" s="139"/>
      <c r="CX45" s="139"/>
      <c r="CY45" s="139"/>
      <c r="CZ45" s="139"/>
      <c r="DA45" s="139"/>
      <c r="DB45" s="139"/>
      <c r="DC45" s="139"/>
      <c r="DD45" s="139"/>
      <c r="DE45" s="139"/>
      <c r="DF45" s="140"/>
      <c r="DG45" s="141">
        <v>0</v>
      </c>
      <c r="DH45" s="134"/>
      <c r="DI45" s="142" t="str">
        <f>IF($AU$5&lt;&gt;0,IF(OR($O$5="CLERC",$O$5="PALADIN"),Sorts!R7,Sorts!R31),"")</f>
        <v>16''</v>
      </c>
      <c r="DJ45" s="142"/>
      <c r="DK45" s="142"/>
      <c r="DL45" s="142" t="str">
        <f>IF($AU$5&lt;&gt;0,IF(OR($O$5="CLERC",$O$5="PALADIN"),Sorts!S7,Sorts!S31),"")</f>
        <v>P</v>
      </c>
      <c r="DM45" s="142"/>
      <c r="DN45" s="142"/>
      <c r="DO45" s="89" t="str">
        <f>IF($AU$5&lt;&gt;0,IF(OR($O$5="CLERC",$O$5="PALADIN"),Sorts!T7,Sorts!T31),"")</f>
        <v>X</v>
      </c>
      <c r="DP45" s="89" t="str">
        <f>IF($AU$5&lt;&gt;0,IF(OR($O$5="CLERC",$O$5="PALADIN"),Sorts!U7,Sorts!U31),"")</f>
        <v>X</v>
      </c>
      <c r="DQ45" s="94" t="str">
        <f>IF($AU$5&lt;&gt;0,IF(OR($O$5="CLERC",$O$5="PALADIN"),Sorts!V7,Sorts!V31),"")</f>
        <v>X</v>
      </c>
      <c r="DR45" s="89"/>
      <c r="DS45" s="133" t="s">
        <v>1391</v>
      </c>
      <c r="DT45" s="134"/>
      <c r="DU45" s="89">
        <v>4</v>
      </c>
      <c r="DV45" s="135" t="str">
        <f>IF($AU$7&lt;&gt;0,IF($O$5="Illusionniste",Sorts!W122,Sorts!Q78),"")</f>
        <v/>
      </c>
      <c r="DW45" s="136"/>
      <c r="DX45" s="136"/>
      <c r="DY45" s="136"/>
      <c r="DZ45" s="136"/>
      <c r="EA45" s="136"/>
      <c r="EB45" s="136"/>
      <c r="EC45" s="136"/>
      <c r="ED45" s="136"/>
      <c r="EE45" s="136"/>
      <c r="EF45" s="136"/>
      <c r="EG45" s="136"/>
      <c r="EH45" s="136"/>
      <c r="EI45" s="136">
        <v>0</v>
      </c>
      <c r="EJ45" s="137"/>
      <c r="EK45" s="138" t="str">
        <f>IF($AU$7&lt;&gt;0,IF($O$5="Illusionniste",Sorts!X122,Sorts!R78),"")</f>
        <v/>
      </c>
      <c r="EL45" s="134"/>
      <c r="EM45" s="142" t="str">
        <f>IF($AU$7&lt;&gt;0,IF($O$5="Illusionniste",Sorts!Y122,Sorts!S78),"")</f>
        <v/>
      </c>
      <c r="EN45" s="142"/>
      <c r="EO45" s="142"/>
      <c r="EP45" s="89" t="str">
        <f>IF($AU$7&lt;&gt;0,IF($O$5="Illusionniste",Sorts!Z122,Sorts!T78),"")</f>
        <v/>
      </c>
      <c r="EQ45" s="89" t="str">
        <f>IF($AU$7&lt;&gt;0,IF($O$5="Illusionniste",Sorts!AA122,Sorts!U78),"")</f>
        <v/>
      </c>
      <c r="ER45" s="94" t="str">
        <f>IF($AU$7&lt;&gt;0,IF($O$5="Illusionniste",Sorts!AB122,Sorts!V78),"")</f>
        <v/>
      </c>
      <c r="ES45" s="61"/>
      <c r="EU45" s="87">
        <v>8</v>
      </c>
      <c r="EV45" s="139" t="str">
        <f>IF($AU$5&lt;&gt;0,IF(OR($O$5="CLERC",$O$5="PALADIN"),Sorts!AC11,Sorts!AC35),"")</f>
        <v>Mur de Feu</v>
      </c>
      <c r="EW45" s="139"/>
      <c r="EX45" s="139"/>
      <c r="EY45" s="139"/>
      <c r="EZ45" s="139"/>
      <c r="FA45" s="139"/>
      <c r="FB45" s="139"/>
      <c r="FC45" s="139"/>
      <c r="FD45" s="139"/>
      <c r="FE45" s="139"/>
      <c r="FF45" s="139"/>
      <c r="FG45" s="139"/>
      <c r="FH45" s="140"/>
      <c r="FI45" s="141">
        <v>0</v>
      </c>
      <c r="FJ45" s="134"/>
      <c r="FK45" s="142" t="str">
        <f>IF($AU$5&lt;&gt;0,IF(OR($O$5="CLERC",$O$5="PALADIN"),Sorts!AD11,Sorts!AD35),"")</f>
        <v>8''</v>
      </c>
      <c r="FL45" s="142"/>
      <c r="FM45" s="142"/>
      <c r="FN45" s="142" t="str">
        <f>IF($AU$5&lt;&gt;0,IF(OR($O$5="CLERC",$O$5="PALADIN"),Sorts!AE11,Sorts!AE35),"")</f>
        <v>S</v>
      </c>
      <c r="FO45" s="142"/>
      <c r="FP45" s="142"/>
      <c r="FQ45" s="89" t="str">
        <f>IF($AU$5&lt;&gt;0,IF(OR($O$5="CLERC",$O$5="PALADIN"),Sorts!AF11,Sorts!AF35),"")</f>
        <v>X</v>
      </c>
      <c r="FR45" s="89" t="str">
        <f>IF($AU$5&lt;&gt;0,IF(OR($O$5="CLERC",$O$5="PALADIN"),Sorts!AG11,Sorts!AG35),"")</f>
        <v>X</v>
      </c>
      <c r="FS45" s="94" t="str">
        <f>IF($AU$5&lt;&gt;0,IF(OR($O$5="CLERC",$O$5="PALADIN"),Sorts!AH11,Sorts!AH35),"")</f>
        <v>X</v>
      </c>
      <c r="FT45" s="89"/>
      <c r="FU45" s="133" t="s">
        <v>1391</v>
      </c>
      <c r="FV45" s="134"/>
      <c r="FW45" s="89">
        <v>8</v>
      </c>
      <c r="FX45" s="135" t="str">
        <f>IF($AU$7&lt;&gt;0,IF($O$5="Illusionniste",Sorts!AI126,Sorts!AC82),"")</f>
        <v/>
      </c>
      <c r="FY45" s="136"/>
      <c r="FZ45" s="136"/>
      <c r="GA45" s="136"/>
      <c r="GB45" s="136"/>
      <c r="GC45" s="136"/>
      <c r="GD45" s="136"/>
      <c r="GE45" s="136"/>
      <c r="GF45" s="136"/>
      <c r="GG45" s="136"/>
      <c r="GH45" s="136"/>
      <c r="GI45" s="136"/>
      <c r="GJ45" s="136"/>
      <c r="GK45" s="136">
        <v>0</v>
      </c>
      <c r="GL45" s="137"/>
      <c r="GM45" s="138" t="str">
        <f>IF($AU$7&lt;&gt;0,IF($O$5="Illusionniste",Sorts!AJ126,Sorts!AD82),"")</f>
        <v/>
      </c>
      <c r="GN45" s="134"/>
      <c r="GO45" s="142" t="str">
        <f>IF($AU$7&lt;&gt;0,IF($O$5="Illusionniste",Sorts!AK126,Sorts!AE82),"")</f>
        <v/>
      </c>
      <c r="GP45" s="142"/>
      <c r="GQ45" s="142"/>
      <c r="GR45" s="89" t="str">
        <f>IF($AU$7&lt;&gt;0,IF($O$5="Illusionniste",Sorts!AL126,Sorts!AF82),"")</f>
        <v/>
      </c>
      <c r="GS45" s="89" t="str">
        <f>IF($AU$7&lt;&gt;0,IF($O$5="Illusionniste",Sorts!AM126,Sorts!AG82),"")</f>
        <v/>
      </c>
      <c r="GT45" s="94" t="str">
        <f>IF($AU$7&lt;&gt;0,IF($O$5="Illusionniste",Sorts!AN126,Sorts!AH82),"")</f>
        <v/>
      </c>
      <c r="GU45" s="61"/>
      <c r="GW45" s="87">
        <v>10</v>
      </c>
      <c r="GX45" s="139" t="str">
        <f>IF($AU$5&lt;&gt;0,IF(OR($O$5="CLERC",$O$5="PALADIN"),Sorts!AO13,Sorts!AO37),"")</f>
        <v>Réincarnation</v>
      </c>
      <c r="GY45" s="139"/>
      <c r="GZ45" s="139"/>
      <c r="HA45" s="139"/>
      <c r="HB45" s="139"/>
      <c r="HC45" s="139"/>
      <c r="HD45" s="139"/>
      <c r="HE45" s="139"/>
      <c r="HF45" s="139"/>
      <c r="HG45" s="139"/>
      <c r="HH45" s="139"/>
      <c r="HI45" s="139"/>
      <c r="HJ45" s="140"/>
      <c r="HK45" s="141">
        <v>0</v>
      </c>
      <c r="HL45" s="134"/>
      <c r="HM45" s="142" t="str">
        <f>IF($AU$5&lt;&gt;0,IF(OR($O$5="CLERC",$O$5="PALADIN"),Sorts!AP13,Sorts!AO37),"")</f>
        <v>Réincarnation</v>
      </c>
      <c r="HN45" s="142"/>
      <c r="HO45" s="142"/>
      <c r="HP45" s="142" t="str">
        <f>IF($AU$5&lt;&gt;0,IF(OR($O$5="CLERC",$O$5="PALADIN"),Sorts!AQ13,Sorts!AO37),"")</f>
        <v>Réincarnation</v>
      </c>
      <c r="HQ45" s="142"/>
      <c r="HR45" s="142"/>
      <c r="HS45" s="89" t="str">
        <f>IF($AU$5&lt;&gt;0,IF(OR($O$5="CLERC",$O$5="PALADIN"),Sorts!AR13,Sorts!AO37),"")</f>
        <v>Réincarnation</v>
      </c>
      <c r="HT45" s="89" t="str">
        <f>IF($AU$5&lt;&gt;0,IF(OR($O$5="CLERC",$O$5="PALADIN"),Sorts!AS13,Sorts!AO37),"")</f>
        <v>Réincarnation</v>
      </c>
      <c r="HU45" s="94" t="str">
        <f>IF($AU$5&lt;&gt;0,IF(OR($O$5="CLERC",$O$5="PALADIN"),Sorts!AT13,Sorts!AO37),"")</f>
        <v>Réincarnation</v>
      </c>
      <c r="HV45" s="89"/>
      <c r="HW45" s="133" t="s">
        <v>1391</v>
      </c>
      <c r="HX45" s="134"/>
      <c r="HY45" s="89">
        <v>10</v>
      </c>
      <c r="HZ45" s="135" t="str">
        <f>IF($AU$7&lt;&gt;0,IF($O$5="Illusionniste",Sorts!AU128,Sorts!AO84),"")</f>
        <v/>
      </c>
      <c r="IA45" s="136"/>
      <c r="IB45" s="136"/>
      <c r="IC45" s="136"/>
      <c r="ID45" s="136"/>
      <c r="IE45" s="136"/>
      <c r="IF45" s="136"/>
      <c r="IG45" s="136"/>
      <c r="IH45" s="136"/>
      <c r="II45" s="136"/>
      <c r="IJ45" s="136"/>
      <c r="IK45" s="136"/>
      <c r="IL45" s="136"/>
      <c r="IM45" s="136">
        <v>0</v>
      </c>
      <c r="IN45" s="137"/>
      <c r="IO45" s="138" t="str">
        <f>IF($AU$7&lt;&gt;0,IF($O$5="Illusionniste",Sorts!AV128,Sorts!AP84),"")</f>
        <v/>
      </c>
      <c r="IP45" s="134"/>
      <c r="IQ45" s="142" t="str">
        <f>IF($AU$7&lt;&gt;0,IF($O$5="Illusionniste",Sorts!AW128,Sorts!AQ84),"")</f>
        <v/>
      </c>
      <c r="IR45" s="142"/>
      <c r="IS45" s="142"/>
      <c r="IT45" s="89" t="str">
        <f>IF($AU$7&lt;&gt;0,IF($O$5="Illusionniste",Sorts!AX128,Sorts!AR84),"")</f>
        <v/>
      </c>
      <c r="IU45" s="89" t="str">
        <f>IF($AU$7&lt;&gt;0,IF($O$5="Illusionniste",Sorts!AY128,Sorts!AS84),"")</f>
        <v/>
      </c>
      <c r="IV45" s="94" t="str">
        <f>IF($AU$7&lt;&gt;0,IF($O$5="Illusionniste",Sorts!AZ128,Sorts!AT84),"")</f>
        <v/>
      </c>
      <c r="IW45" s="61"/>
      <c r="IY45" s="87"/>
      <c r="IZ45" s="139"/>
      <c r="JA45" s="139"/>
      <c r="JB45" s="139"/>
      <c r="JC45" s="139"/>
      <c r="JD45" s="139"/>
      <c r="JE45" s="139"/>
      <c r="JF45" s="139"/>
      <c r="JG45" s="139"/>
      <c r="JH45" s="139"/>
      <c r="JI45" s="139"/>
      <c r="JJ45" s="139"/>
      <c r="JK45" s="139"/>
      <c r="JL45" s="140"/>
      <c r="JM45" s="141"/>
      <c r="JN45" s="134"/>
      <c r="JO45" s="142"/>
      <c r="JP45" s="142"/>
      <c r="JQ45" s="142"/>
      <c r="JR45" s="142"/>
      <c r="JS45" s="142"/>
      <c r="JT45" s="142"/>
      <c r="JU45" s="89"/>
      <c r="JV45" s="89"/>
      <c r="JW45" s="94"/>
      <c r="JX45" s="89"/>
      <c r="JY45" s="133" t="s">
        <v>1391</v>
      </c>
      <c r="JZ45" s="134"/>
      <c r="KA45" s="89">
        <v>10</v>
      </c>
      <c r="KB45" s="135" t="str">
        <f>IF($AU$7&lt;&gt;0,IF($O$5="Illusionniste",Sorts!BB128,Sorts!BA84),"")</f>
        <v/>
      </c>
      <c r="KC45" s="136"/>
      <c r="KD45" s="136"/>
      <c r="KE45" s="136"/>
      <c r="KF45" s="136"/>
      <c r="KG45" s="136"/>
      <c r="KH45" s="136"/>
      <c r="KI45" s="136"/>
      <c r="KJ45" s="136"/>
      <c r="KK45" s="136"/>
      <c r="KL45" s="136"/>
      <c r="KM45" s="136"/>
      <c r="KN45" s="136"/>
      <c r="KO45" s="136">
        <v>0</v>
      </c>
      <c r="KP45" s="137"/>
      <c r="KQ45" s="138" t="str">
        <f>IF($AU$7&lt;&gt;0,IF($O$5="Illusionniste",Sorts!BB128,Sorts!BB84),"")</f>
        <v/>
      </c>
      <c r="KR45" s="134"/>
      <c r="KS45" s="142" t="str">
        <f>IF($AU$7&lt;&gt;0,IF($O$5="Illusionniste",Sorts!BB128,Sorts!BC84),"")</f>
        <v/>
      </c>
      <c r="KT45" s="142"/>
      <c r="KU45" s="142"/>
      <c r="KV45" s="89" t="str">
        <f>IF($AU$7&lt;&gt;0,IF($O$5="Illusionniste",Sorts!BB128,Sorts!BD84),"")</f>
        <v/>
      </c>
      <c r="KW45" s="89" t="str">
        <f>IF($AU$7&lt;&gt;0,IF($O$5="Illusionniste",Sorts!BB128,Sorts!BE84),"")</f>
        <v/>
      </c>
      <c r="KX45" s="94" t="str">
        <f>IF($AU$7&lt;&gt;0,IF($O$5="Illusionniste",Sorts!BB128,Sorts!BF84),"")</f>
        <v/>
      </c>
    </row>
    <row r="46" spans="2:310" ht="21.75" thickBot="1" x14ac:dyDescent="0.35">
      <c r="B46" s="16"/>
      <c r="C46" s="202"/>
      <c r="D46" s="203"/>
      <c r="F46" s="7" t="s">
        <v>572</v>
      </c>
      <c r="I46" s="66">
        <f>$I$44+ROUNDDOWN($AM$5/$H$45,0)</f>
        <v>2</v>
      </c>
      <c r="K46" s="204"/>
      <c r="L46" s="162"/>
      <c r="M46" s="205"/>
      <c r="N46" s="205"/>
      <c r="O46" s="205"/>
      <c r="P46" s="205"/>
      <c r="Q46" s="205"/>
      <c r="R46" s="67" t="s">
        <v>562</v>
      </c>
      <c r="S46" s="70">
        <f t="shared" ref="S46:S48" si="3">+$I$11</f>
        <v>1</v>
      </c>
      <c r="T46" s="51">
        <v>0</v>
      </c>
      <c r="U46" s="162">
        <f>$C$45-IF($R46="N",$I$47,0)-IF($R46="S",1,0)-S46-T46</f>
        <v>19</v>
      </c>
      <c r="V46" s="163"/>
      <c r="W46" s="164" t="e">
        <f>IF(AND($O$5="MOINE",L46="Mains Nues"),VLOOKUP($AM$5,Caractéristiques!$B$301:$C$317,2,FALSE),VLOOKUP(L46,Basique!$O$17:$P$41,2,FALSE))</f>
        <v>#N/A</v>
      </c>
      <c r="X46" s="164"/>
      <c r="Y46" s="162" t="e">
        <f>IF(AND($O$5="MOINE",L46="Mains Nues"),VLOOKUP($AM$5,Caractéristiques!$B$301:$D$321,3,FALSE),VLOOKUP(L46,Basique!$O$17:$Q$41,3,FALSE))</f>
        <v>#N/A</v>
      </c>
      <c r="Z46" s="163"/>
      <c r="AA46" s="44">
        <f>IF($O$5="MOINE",$AM$5/2,+$N$11)</f>
        <v>1</v>
      </c>
      <c r="AB46" s="44">
        <f t="shared" si="2"/>
        <v>0</v>
      </c>
      <c r="AC46" s="164">
        <f>AA46+AB46+IF($R46="N",$I$47,0)+IF($R46="S",2,0)</f>
        <v>1</v>
      </c>
      <c r="AD46" s="164"/>
      <c r="AE46" s="70">
        <f>IF($R46="S",INDEX(Niveaux!$A$671:$L$707,MATCH($AM$5,Niveaux!$A$671:$A$707,0),MATCH($O$5,Niveaux!$B$671:$L$671,0)+1),INDEX(Niveaux!$A$634:$L$670,MATCH($AM$5,Niveaux!$A$634:$A$670,0),MATCH($O$5,Niveaux!$B$634:$L$634,0)+1))</f>
        <v>1</v>
      </c>
      <c r="AF46" s="164" t="e">
        <f>VLOOKUP(L46,Basique!$O$17:$R$41,4,FALSE)</f>
        <v>#N/A</v>
      </c>
      <c r="AG46" s="164"/>
      <c r="AH46" s="162" t="e">
        <f>INT(AF46/AE46)+10-$L$26+$N$26+$D$39-$L$30</f>
        <v>#N/A</v>
      </c>
      <c r="AI46" s="163"/>
      <c r="AJ46" s="105"/>
      <c r="AK46" s="30"/>
      <c r="AO46" s="29"/>
      <c r="AQ46" s="87">
        <v>37</v>
      </c>
      <c r="AR46" s="139"/>
      <c r="AS46" s="139"/>
      <c r="AT46" s="139"/>
      <c r="AU46" s="139"/>
      <c r="AV46" s="139"/>
      <c r="AW46" s="139"/>
      <c r="AX46" s="139"/>
      <c r="AY46" s="139"/>
      <c r="AZ46" s="139"/>
      <c r="BA46" s="139"/>
      <c r="BB46" s="139"/>
      <c r="BC46" s="139"/>
      <c r="BD46" s="140"/>
      <c r="BE46" s="141">
        <v>0</v>
      </c>
      <c r="BF46" s="139"/>
      <c r="BG46" s="142"/>
      <c r="BH46" s="142"/>
      <c r="BI46" s="142"/>
      <c r="BJ46" s="142"/>
      <c r="BK46" s="142"/>
      <c r="BL46" s="142"/>
      <c r="BM46" s="89"/>
      <c r="BN46" s="89"/>
      <c r="BO46" s="94"/>
      <c r="BP46" s="89"/>
      <c r="BQ46" s="133" t="s">
        <v>1391</v>
      </c>
      <c r="BR46" s="134"/>
      <c r="BS46" s="89">
        <v>37</v>
      </c>
      <c r="BT46" s="135" t="str">
        <f>IF($AU$7&lt;&gt;0,IF($O$5="ILLUSIONNISTE",Sorts!K155,Sorts!E111),"")</f>
        <v/>
      </c>
      <c r="BU46" s="136"/>
      <c r="BV46" s="136"/>
      <c r="BW46" s="136"/>
      <c r="BX46" s="136"/>
      <c r="BY46" s="136"/>
      <c r="BZ46" s="136"/>
      <c r="CA46" s="136"/>
      <c r="CB46" s="136"/>
      <c r="CC46" s="136"/>
      <c r="CD46" s="136"/>
      <c r="CE46" s="136"/>
      <c r="CF46" s="136"/>
      <c r="CG46" s="136">
        <v>0</v>
      </c>
      <c r="CH46" s="137"/>
      <c r="CI46" s="138" t="str">
        <f>IF($AU$7&lt;&gt;0,IF($O$5="ILLUSIONNISTE",Sorts!L155,Sorts!F111),"")</f>
        <v/>
      </c>
      <c r="CJ46" s="134"/>
      <c r="CK46" s="142" t="str">
        <f>IF($AU$7&lt;&gt;0,IF($O$5="ILLUSIONNISTE",Sorts!M155,Sorts!G111),"")</f>
        <v/>
      </c>
      <c r="CL46" s="142"/>
      <c r="CM46" s="142"/>
      <c r="CN46" s="89" t="str">
        <f>IF($AU$7&lt;&gt;0,IF($O$5="ILLUSIONNISTE",Sorts!N155,Sorts!H111),"")</f>
        <v/>
      </c>
      <c r="CO46" s="89" t="str">
        <f>IF($AU$7&lt;&gt;0,IF($O$5="ILLUSIONNISTE",Sorts!O155,Sorts!I111),"")</f>
        <v/>
      </c>
      <c r="CP46" s="94" t="str">
        <f>IF($AU$7&lt;&gt;0,IF($O$5="ILLUSIONNISTE",Sorts!P155,Sorts!J111),"")</f>
        <v/>
      </c>
      <c r="CQ46" s="61"/>
      <c r="CS46" s="87">
        <v>5</v>
      </c>
      <c r="CT46" s="139" t="str">
        <f>IF($AU$5&lt;&gt;0,IF(OR($O$5="CLERC",$O$5="PALADIN"),Sorts!Q8,Sorts!Q32),"")</f>
        <v>Guérison des Maladies</v>
      </c>
      <c r="CU46" s="139"/>
      <c r="CV46" s="139"/>
      <c r="CW46" s="139"/>
      <c r="CX46" s="139"/>
      <c r="CY46" s="139"/>
      <c r="CZ46" s="139"/>
      <c r="DA46" s="139"/>
      <c r="DB46" s="139"/>
      <c r="DC46" s="139"/>
      <c r="DD46" s="139"/>
      <c r="DE46" s="139"/>
      <c r="DF46" s="140"/>
      <c r="DG46" s="141">
        <v>0</v>
      </c>
      <c r="DH46" s="134"/>
      <c r="DI46" s="142" t="str">
        <f>IF($AU$5&lt;&gt;0,IF(OR($O$5="CLERC",$O$5="PALADIN"),Sorts!R8,Sorts!R32),"")</f>
        <v>T</v>
      </c>
      <c r="DJ46" s="142"/>
      <c r="DK46" s="142"/>
      <c r="DL46" s="142" t="str">
        <f>IF($AU$5&lt;&gt;0,IF(OR($O$5="CLERC",$O$5="PALADIN"),Sorts!S8,Sorts!S32),"")</f>
        <v>P</v>
      </c>
      <c r="DM46" s="142"/>
      <c r="DN46" s="142"/>
      <c r="DO46" s="89" t="str">
        <f>IF($AU$5&lt;&gt;0,IF(OR($O$5="CLERC",$O$5="PALADIN"),Sorts!T8,Sorts!T32),"")</f>
        <v>X</v>
      </c>
      <c r="DP46" s="89" t="str">
        <f>IF($AU$5&lt;&gt;0,IF(OR($O$5="CLERC",$O$5="PALADIN"),Sorts!U8,Sorts!U32),"")</f>
        <v>X</v>
      </c>
      <c r="DQ46" s="94" t="str">
        <f>IF($AU$5&lt;&gt;0,IF(OR($O$5="CLERC",$O$5="PALADIN"),Sorts!V8,Sorts!V32),"")</f>
        <v>X</v>
      </c>
      <c r="DR46" s="89"/>
      <c r="DS46" s="133" t="s">
        <v>1391</v>
      </c>
      <c r="DT46" s="134"/>
      <c r="DU46" s="89">
        <v>5</v>
      </c>
      <c r="DV46" s="135" t="str">
        <f>IF($AU$7&lt;&gt;0,IF($O$5="Illusionniste",Sorts!W123,Sorts!Q79),"")</f>
        <v/>
      </c>
      <c r="DW46" s="136"/>
      <c r="DX46" s="136"/>
      <c r="DY46" s="136"/>
      <c r="DZ46" s="136"/>
      <c r="EA46" s="136"/>
      <c r="EB46" s="136"/>
      <c r="EC46" s="136"/>
      <c r="ED46" s="136"/>
      <c r="EE46" s="136"/>
      <c r="EF46" s="136"/>
      <c r="EG46" s="136"/>
      <c r="EH46" s="136"/>
      <c r="EI46" s="136">
        <v>0</v>
      </c>
      <c r="EJ46" s="137"/>
      <c r="EK46" s="138" t="str">
        <f>IF($AU$7&lt;&gt;0,IF($O$5="Illusionniste",Sorts!X123,Sorts!R79),"")</f>
        <v/>
      </c>
      <c r="EL46" s="134"/>
      <c r="EM46" s="142" t="str">
        <f>IF($AU$7&lt;&gt;0,IF($O$5="Illusionniste",Sorts!Y123,Sorts!S79),"")</f>
        <v/>
      </c>
      <c r="EN46" s="142"/>
      <c r="EO46" s="142"/>
      <c r="EP46" s="89" t="str">
        <f>IF($AU$7&lt;&gt;0,IF($O$5="Illusionniste",Sorts!Z123,Sorts!T79),"")</f>
        <v/>
      </c>
      <c r="EQ46" s="89" t="str">
        <f>IF($AU$7&lt;&gt;0,IF($O$5="Illusionniste",Sorts!AA123,Sorts!U79),"")</f>
        <v/>
      </c>
      <c r="ER46" s="94" t="str">
        <f>IF($AU$7&lt;&gt;0,IF($O$5="Illusionniste",Sorts!AB123,Sorts!V79),"")</f>
        <v/>
      </c>
      <c r="ES46" s="61"/>
      <c r="EU46" s="87">
        <v>9</v>
      </c>
      <c r="EV46" s="139" t="str">
        <f>IF($AU$5&lt;&gt;0,IF(OR($O$5="CLERC",$O$5="PALADIN"),Sorts!AC12,Sorts!AC36),"")</f>
        <v>Passe-Plantes</v>
      </c>
      <c r="EW46" s="139"/>
      <c r="EX46" s="139"/>
      <c r="EY46" s="139"/>
      <c r="EZ46" s="139"/>
      <c r="FA46" s="139"/>
      <c r="FB46" s="139"/>
      <c r="FC46" s="139"/>
      <c r="FD46" s="139"/>
      <c r="FE46" s="139"/>
      <c r="FF46" s="139"/>
      <c r="FG46" s="139"/>
      <c r="FH46" s="140"/>
      <c r="FI46" s="141">
        <v>0</v>
      </c>
      <c r="FJ46" s="134"/>
      <c r="FK46" s="142" t="str">
        <f>IF($AU$5&lt;&gt;0,IF(OR($O$5="CLERC",$O$5="PALADIN"),Sorts!AD12,Sorts!AD36),"")</f>
        <v>T</v>
      </c>
      <c r="FL46" s="142"/>
      <c r="FM46" s="142"/>
      <c r="FN46" s="142" t="str">
        <f>IF($AU$5&lt;&gt;0,IF(OR($O$5="CLERC",$O$5="PALADIN"),Sorts!AE12,Sorts!AE36),"")</f>
        <v>S</v>
      </c>
      <c r="FO46" s="142"/>
      <c r="FP46" s="142"/>
      <c r="FQ46" s="89" t="str">
        <f>IF($AU$5&lt;&gt;0,IF(OR($O$5="CLERC",$O$5="PALADIN"),Sorts!AF12,Sorts!AF36),"")</f>
        <v>X</v>
      </c>
      <c r="FR46" s="89" t="str">
        <f>IF($AU$5&lt;&gt;0,IF(OR($O$5="CLERC",$O$5="PALADIN"),Sorts!AG12,Sorts!AG36),"")</f>
        <v>X</v>
      </c>
      <c r="FS46" s="94" t="str">
        <f>IF($AU$5&lt;&gt;0,IF(OR($O$5="CLERC",$O$5="PALADIN"),Sorts!AH12,Sorts!AH36),"")</f>
        <v>X</v>
      </c>
      <c r="FT46" s="89"/>
      <c r="FU46" s="133" t="s">
        <v>1391</v>
      </c>
      <c r="FV46" s="134"/>
      <c r="FW46" s="89">
        <v>9</v>
      </c>
      <c r="FX46" s="135" t="str">
        <f>IF($AU$7&lt;&gt;0,IF($O$5="Illusionniste",Sorts!AI127,Sorts!AC83),"")</f>
        <v/>
      </c>
      <c r="FY46" s="136"/>
      <c r="FZ46" s="136"/>
      <c r="GA46" s="136"/>
      <c r="GB46" s="136"/>
      <c r="GC46" s="136"/>
      <c r="GD46" s="136"/>
      <c r="GE46" s="136"/>
      <c r="GF46" s="136"/>
      <c r="GG46" s="136"/>
      <c r="GH46" s="136"/>
      <c r="GI46" s="136"/>
      <c r="GJ46" s="136"/>
      <c r="GK46" s="136">
        <v>0</v>
      </c>
      <c r="GL46" s="137"/>
      <c r="GM46" s="138" t="str">
        <f>IF($AU$7&lt;&gt;0,IF($O$5="Illusionniste",Sorts!AJ127,Sorts!AD83),"")</f>
        <v/>
      </c>
      <c r="GN46" s="134"/>
      <c r="GO46" s="142" t="str">
        <f>IF($AU$7&lt;&gt;0,IF($O$5="Illusionniste",Sorts!AK127,Sorts!AE83),"")</f>
        <v/>
      </c>
      <c r="GP46" s="142"/>
      <c r="GQ46" s="142"/>
      <c r="GR46" s="89" t="str">
        <f>IF($AU$7&lt;&gt;0,IF($O$5="Illusionniste",Sorts!AL127,Sorts!AF83),"")</f>
        <v/>
      </c>
      <c r="GS46" s="89" t="str">
        <f>IF($AU$7&lt;&gt;0,IF($O$5="Illusionniste",Sorts!AM127,Sorts!AG83),"")</f>
        <v/>
      </c>
      <c r="GT46" s="94" t="str">
        <f>IF($AU$7&lt;&gt;0,IF($O$5="Illusionniste",Sorts!AN127,Sorts!AH83),"")</f>
        <v/>
      </c>
      <c r="GU46" s="61"/>
      <c r="GW46" s="87">
        <v>11</v>
      </c>
      <c r="GX46" s="139" t="str">
        <f>IF($AU$5&lt;&gt;0,IF(OR($O$5="CLERC",$O$5="PALADIN"),Sorts!AO14,Sorts!AO38),"")</f>
        <v>Tempête de Feu</v>
      </c>
      <c r="GY46" s="139"/>
      <c r="GZ46" s="139"/>
      <c r="HA46" s="139"/>
      <c r="HB46" s="139"/>
      <c r="HC46" s="139"/>
      <c r="HD46" s="139"/>
      <c r="HE46" s="139"/>
      <c r="HF46" s="139"/>
      <c r="HG46" s="139"/>
      <c r="HH46" s="139"/>
      <c r="HI46" s="139"/>
      <c r="HJ46" s="140"/>
      <c r="HK46" s="141">
        <v>0</v>
      </c>
      <c r="HL46" s="134"/>
      <c r="HM46" s="142" t="str">
        <f>IF($AU$5&lt;&gt;0,IF(OR($O$5="CLERC",$O$5="PALADIN"),Sorts!AP14,Sorts!AO38),"")</f>
        <v>Tempête de Feu</v>
      </c>
      <c r="HN46" s="142"/>
      <c r="HO46" s="142"/>
      <c r="HP46" s="142" t="str">
        <f>IF($AU$5&lt;&gt;0,IF(OR($O$5="CLERC",$O$5="PALADIN"),Sorts!AQ14,Sorts!AO38),"")</f>
        <v>Tempête de Feu</v>
      </c>
      <c r="HQ46" s="142"/>
      <c r="HR46" s="142"/>
      <c r="HS46" s="89" t="str">
        <f>IF($AU$5&lt;&gt;0,IF(OR($O$5="CLERC",$O$5="PALADIN"),Sorts!AR14,Sorts!AO38),"")</f>
        <v>Tempête de Feu</v>
      </c>
      <c r="HT46" s="89" t="str">
        <f>IF($AU$5&lt;&gt;0,IF(OR($O$5="CLERC",$O$5="PALADIN"),Sorts!AS14,Sorts!AO38),"")</f>
        <v>Tempête de Feu</v>
      </c>
      <c r="HU46" s="94" t="str">
        <f>IF($AU$5&lt;&gt;0,IF(OR($O$5="CLERC",$O$5="PALADIN"),Sorts!AT14,Sorts!AO38),"")</f>
        <v>Tempête de Feu</v>
      </c>
      <c r="HV46" s="89"/>
      <c r="HW46" s="133" t="s">
        <v>1391</v>
      </c>
      <c r="HX46" s="134"/>
      <c r="HY46" s="89">
        <v>11</v>
      </c>
      <c r="HZ46" s="135" t="str">
        <f>IF($AU$7&lt;&gt;0,IF($O$5="Illusionniste",Sorts!AU129,Sorts!AO85),"")</f>
        <v/>
      </c>
      <c r="IA46" s="136"/>
      <c r="IB46" s="136"/>
      <c r="IC46" s="136"/>
      <c r="ID46" s="136"/>
      <c r="IE46" s="136"/>
      <c r="IF46" s="136"/>
      <c r="IG46" s="136"/>
      <c r="IH46" s="136"/>
      <c r="II46" s="136"/>
      <c r="IJ46" s="136"/>
      <c r="IK46" s="136"/>
      <c r="IL46" s="136"/>
      <c r="IM46" s="136">
        <v>0</v>
      </c>
      <c r="IN46" s="137"/>
      <c r="IO46" s="138" t="str">
        <f>IF($AU$7&lt;&gt;0,IF($O$5="Illusionniste",Sorts!AV129,Sorts!AP85),"")</f>
        <v/>
      </c>
      <c r="IP46" s="134"/>
      <c r="IQ46" s="142" t="str">
        <f>IF($AU$7&lt;&gt;0,IF($O$5="Illusionniste",Sorts!AW129,Sorts!AQ85),"")</f>
        <v/>
      </c>
      <c r="IR46" s="142"/>
      <c r="IS46" s="142"/>
      <c r="IT46" s="89" t="str">
        <f>IF($AU$7&lt;&gt;0,IF($O$5="Illusionniste",Sorts!AX129,Sorts!AR85),"")</f>
        <v/>
      </c>
      <c r="IU46" s="89" t="str">
        <f>IF($AU$7&lt;&gt;0,IF($O$5="Illusionniste",Sorts!AY129,Sorts!AS85),"")</f>
        <v/>
      </c>
      <c r="IV46" s="94" t="str">
        <f>IF($AU$7&lt;&gt;0,IF($O$5="Illusionniste",Sorts!AZ129,Sorts!AT85),"")</f>
        <v/>
      </c>
      <c r="IW46" s="61"/>
      <c r="IY46" s="87"/>
      <c r="IZ46" s="139"/>
      <c r="JA46" s="139"/>
      <c r="JB46" s="139"/>
      <c r="JC46" s="139"/>
      <c r="JD46" s="139"/>
      <c r="JE46" s="139"/>
      <c r="JF46" s="139"/>
      <c r="JG46" s="139"/>
      <c r="JH46" s="139"/>
      <c r="JI46" s="139"/>
      <c r="JJ46" s="139"/>
      <c r="JK46" s="139"/>
      <c r="JL46" s="140"/>
      <c r="JM46" s="141"/>
      <c r="JN46" s="134"/>
      <c r="JO46" s="142"/>
      <c r="JP46" s="142"/>
      <c r="JQ46" s="142"/>
      <c r="JR46" s="142"/>
      <c r="JS46" s="142"/>
      <c r="JT46" s="142"/>
      <c r="JU46" s="89"/>
      <c r="JV46" s="89"/>
      <c r="JW46" s="94"/>
      <c r="JX46" s="89"/>
      <c r="JY46" s="133" t="s">
        <v>1391</v>
      </c>
      <c r="JZ46" s="134"/>
      <c r="KA46" s="89">
        <v>11</v>
      </c>
      <c r="KB46" s="135" t="str">
        <f>IF($AU$7&lt;&gt;0,IF($O$5="Illusionniste",Sorts!BB129,Sorts!BA85),"")</f>
        <v/>
      </c>
      <c r="KC46" s="136"/>
      <c r="KD46" s="136"/>
      <c r="KE46" s="136"/>
      <c r="KF46" s="136"/>
      <c r="KG46" s="136"/>
      <c r="KH46" s="136"/>
      <c r="KI46" s="136"/>
      <c r="KJ46" s="136"/>
      <c r="KK46" s="136"/>
      <c r="KL46" s="136"/>
      <c r="KM46" s="136"/>
      <c r="KN46" s="136"/>
      <c r="KO46" s="136">
        <v>0</v>
      </c>
      <c r="KP46" s="137"/>
      <c r="KQ46" s="138" t="str">
        <f>IF($AU$7&lt;&gt;0,IF($O$5="Illusionniste",Sorts!BB129,Sorts!BB85),"")</f>
        <v/>
      </c>
      <c r="KR46" s="134"/>
      <c r="KS46" s="142" t="str">
        <f>IF($AU$7&lt;&gt;0,IF($O$5="Illusionniste",Sorts!BB129,Sorts!BC85),"")</f>
        <v/>
      </c>
      <c r="KT46" s="142"/>
      <c r="KU46" s="142"/>
      <c r="KV46" s="89" t="str">
        <f>IF($AU$7&lt;&gt;0,IF($O$5="Illusionniste",Sorts!BB129,Sorts!BD85),"")</f>
        <v/>
      </c>
      <c r="KW46" s="89" t="str">
        <f>IF($AU$7&lt;&gt;0,IF($O$5="Illusionniste",Sorts!BB129,Sorts!BE85),"")</f>
        <v/>
      </c>
      <c r="KX46" s="94" t="str">
        <f>IF($AU$7&lt;&gt;0,IF($O$5="Illusionniste",Sorts!BB129,Sorts!BF85),"")</f>
        <v/>
      </c>
    </row>
    <row r="47" spans="2:310" ht="17.45" customHeight="1" thickTop="1" thickBot="1" x14ac:dyDescent="0.35">
      <c r="B47" s="16"/>
      <c r="F47" s="7" t="s">
        <v>571</v>
      </c>
      <c r="I47" s="66">
        <f>VLOOKUP($O$5,Basique!$B$30:$E$41,4,FALSE)</f>
        <v>-4</v>
      </c>
      <c r="K47" s="204"/>
      <c r="L47" s="162"/>
      <c r="M47" s="205"/>
      <c r="N47" s="205"/>
      <c r="O47" s="205"/>
      <c r="P47" s="205"/>
      <c r="Q47" s="205"/>
      <c r="R47" s="67" t="s">
        <v>562</v>
      </c>
      <c r="S47" s="70">
        <f t="shared" si="3"/>
        <v>1</v>
      </c>
      <c r="T47" s="51">
        <v>0</v>
      </c>
      <c r="U47" s="162">
        <f>$C$45-IF($R47="N",$I$47,0)-IF($R47="S",1,0)-S47-T47</f>
        <v>19</v>
      </c>
      <c r="V47" s="163"/>
      <c r="W47" s="164" t="e">
        <f>IF(AND($O$5="MOINE",L47="Mains Nues"),VLOOKUP($AM$5,Caractéristiques!$B$301:$C$317,2,FALSE),VLOOKUP(L47,Basique!$O$17:$P$41,2,FALSE))</f>
        <v>#N/A</v>
      </c>
      <c r="X47" s="164"/>
      <c r="Y47" s="162" t="e">
        <f>IF(AND($O$5="MOINE",L47="Mains Nues"),VLOOKUP($AM$5,Caractéristiques!$B$301:$D$321,3,FALSE),VLOOKUP(L47,Basique!$O$17:$Q$41,3,FALSE))</f>
        <v>#N/A</v>
      </c>
      <c r="Z47" s="163"/>
      <c r="AA47" s="44">
        <f>IF($O$5="MOINE",$AM$5/2,+$N$11)</f>
        <v>1</v>
      </c>
      <c r="AB47" s="44">
        <f t="shared" si="2"/>
        <v>0</v>
      </c>
      <c r="AC47" s="164">
        <f>AA47+AB47+IF($R47="N",$I$47,0)+IF($R47="S",2,0)</f>
        <v>1</v>
      </c>
      <c r="AD47" s="164"/>
      <c r="AE47" s="70">
        <f>IF($R47="S",INDEX(Niveaux!$A$671:$L$707,MATCH($AM$5,Niveaux!$A$671:$A$707,0),MATCH($O$5,Niveaux!$B$671:$L$671,0)+1),INDEX(Niveaux!$A$634:$L$670,MATCH($AM$5,Niveaux!$A$634:$A$670,0),MATCH($O$5,Niveaux!$B$634:$L$634,0)+1))</f>
        <v>1</v>
      </c>
      <c r="AF47" s="164" t="e">
        <f>VLOOKUP(L47,Basique!$O$17:$R$41,4,FALSE)</f>
        <v>#N/A</v>
      </c>
      <c r="AG47" s="164"/>
      <c r="AH47" s="162" t="e">
        <f>INT(AF47/AE47)+10-$L$26+$N$26+$D$39-$L$30</f>
        <v>#N/A</v>
      </c>
      <c r="AI47" s="163"/>
      <c r="AJ47" s="105"/>
      <c r="AK47" s="30"/>
      <c r="AO47" s="29"/>
      <c r="AQ47" s="87">
        <v>38</v>
      </c>
      <c r="AR47" s="139"/>
      <c r="AS47" s="139"/>
      <c r="AT47" s="139"/>
      <c r="AU47" s="139"/>
      <c r="AV47" s="139"/>
      <c r="AW47" s="139"/>
      <c r="AX47" s="139"/>
      <c r="AY47" s="139"/>
      <c r="AZ47" s="139"/>
      <c r="BA47" s="139"/>
      <c r="BB47" s="139"/>
      <c r="BC47" s="139"/>
      <c r="BD47" s="140"/>
      <c r="BE47" s="141">
        <v>0</v>
      </c>
      <c r="BF47" s="139"/>
      <c r="BG47" s="142"/>
      <c r="BH47" s="142"/>
      <c r="BI47" s="142"/>
      <c r="BJ47" s="142"/>
      <c r="BK47" s="142"/>
      <c r="BL47" s="142"/>
      <c r="BM47" s="89"/>
      <c r="BN47" s="89"/>
      <c r="BO47" s="94"/>
      <c r="BP47" s="89"/>
      <c r="BQ47" s="133" t="s">
        <v>1391</v>
      </c>
      <c r="BR47" s="134"/>
      <c r="BS47" s="89">
        <v>38</v>
      </c>
      <c r="BT47" s="135" t="str">
        <f>IF($AU$7&lt;&gt;0,IF($O$5="ILLUSIONNISTE",Sorts!K156,Sorts!E112),"")</f>
        <v/>
      </c>
      <c r="BU47" s="136"/>
      <c r="BV47" s="136"/>
      <c r="BW47" s="136"/>
      <c r="BX47" s="136"/>
      <c r="BY47" s="136"/>
      <c r="BZ47" s="136"/>
      <c r="CA47" s="136"/>
      <c r="CB47" s="136"/>
      <c r="CC47" s="136"/>
      <c r="CD47" s="136"/>
      <c r="CE47" s="136"/>
      <c r="CF47" s="136"/>
      <c r="CG47" s="136">
        <v>0</v>
      </c>
      <c r="CH47" s="137"/>
      <c r="CI47" s="138" t="str">
        <f>IF($AU$7&lt;&gt;0,IF($O$5="ILLUSIONNISTE",Sorts!L156,Sorts!F112),"")</f>
        <v/>
      </c>
      <c r="CJ47" s="134"/>
      <c r="CK47" s="142" t="str">
        <f>IF($AU$7&lt;&gt;0,IF($O$5="ILLUSIONNISTE",Sorts!M156,Sorts!G112),"")</f>
        <v/>
      </c>
      <c r="CL47" s="142"/>
      <c r="CM47" s="142"/>
      <c r="CN47" s="89" t="str">
        <f>IF($AU$7&lt;&gt;0,IF($O$5="ILLUSIONNISTE",Sorts!N156,Sorts!H112),"")</f>
        <v/>
      </c>
      <c r="CO47" s="89" t="str">
        <f>IF($AU$7&lt;&gt;0,IF($O$5="ILLUSIONNISTE",Sorts!O156,Sorts!I112),"")</f>
        <v/>
      </c>
      <c r="CP47" s="94" t="str">
        <f>IF($AU$7&lt;&gt;0,IF($O$5="ILLUSIONNISTE",Sorts!P156,Sorts!J112),"")</f>
        <v/>
      </c>
      <c r="CQ47" s="61"/>
      <c r="CS47" s="87">
        <v>6</v>
      </c>
      <c r="CT47" s="139" t="str">
        <f>IF($AU$5&lt;&gt;0,IF(OR($O$5="CLERC",$O$5="PALADIN"),Sorts!Q9,Sorts!Q33),"")</f>
        <v>Invocation d’Insectes</v>
      </c>
      <c r="CU47" s="139"/>
      <c r="CV47" s="139"/>
      <c r="CW47" s="139"/>
      <c r="CX47" s="139"/>
      <c r="CY47" s="139"/>
      <c r="CZ47" s="139"/>
      <c r="DA47" s="139"/>
      <c r="DB47" s="139"/>
      <c r="DC47" s="139"/>
      <c r="DD47" s="139"/>
      <c r="DE47" s="139"/>
      <c r="DF47" s="140"/>
      <c r="DG47" s="141">
        <v>0</v>
      </c>
      <c r="DH47" s="134"/>
      <c r="DI47" s="142" t="str">
        <f>IF($AU$5&lt;&gt;0,IF(OR($O$5="CLERC",$O$5="PALADIN"),Sorts!R9,Sorts!R33),"")</f>
        <v>3''</v>
      </c>
      <c r="DJ47" s="142"/>
      <c r="DK47" s="142"/>
      <c r="DL47" s="142" t="str">
        <f>IF($AU$5&lt;&gt;0,IF(OR($O$5="CLERC",$O$5="PALADIN"),Sorts!S9,Sorts!S33),"")</f>
        <v>1r/n</v>
      </c>
      <c r="DM47" s="142"/>
      <c r="DN47" s="142"/>
      <c r="DO47" s="89" t="str">
        <f>IF($AU$5&lt;&gt;0,IF(OR($O$5="CLERC",$O$5="PALADIN"),Sorts!T9,Sorts!T33),"")</f>
        <v>X</v>
      </c>
      <c r="DP47" s="89" t="str">
        <f>IF($AU$5&lt;&gt;0,IF(OR($O$5="CLERC",$O$5="PALADIN"),Sorts!U9,Sorts!U33),"")</f>
        <v>X</v>
      </c>
      <c r="DQ47" s="94" t="str">
        <f>IF($AU$5&lt;&gt;0,IF(OR($O$5="CLERC",$O$5="PALADIN"),Sorts!V9,Sorts!V33),"")</f>
        <v>X</v>
      </c>
      <c r="DR47" s="89"/>
      <c r="DS47" s="133" t="s">
        <v>1391</v>
      </c>
      <c r="DT47" s="134"/>
      <c r="DU47" s="89">
        <v>6</v>
      </c>
      <c r="DV47" s="135" t="str">
        <f>IF($AU$7&lt;&gt;0,IF($O$5="Illusionniste",Sorts!W124,Sorts!Q80),"")</f>
        <v/>
      </c>
      <c r="DW47" s="136"/>
      <c r="DX47" s="136"/>
      <c r="DY47" s="136"/>
      <c r="DZ47" s="136"/>
      <c r="EA47" s="136"/>
      <c r="EB47" s="136"/>
      <c r="EC47" s="136"/>
      <c r="ED47" s="136"/>
      <c r="EE47" s="136"/>
      <c r="EF47" s="136"/>
      <c r="EG47" s="136"/>
      <c r="EH47" s="136"/>
      <c r="EI47" s="136">
        <v>0</v>
      </c>
      <c r="EJ47" s="137"/>
      <c r="EK47" s="138" t="str">
        <f>IF($AU$7&lt;&gt;0,IF($O$5="Illusionniste",Sorts!X124,Sorts!R80),"")</f>
        <v/>
      </c>
      <c r="EL47" s="134"/>
      <c r="EM47" s="142" t="str">
        <f>IF($AU$7&lt;&gt;0,IF($O$5="Illusionniste",Sorts!Y124,Sorts!S80),"")</f>
        <v/>
      </c>
      <c r="EN47" s="142"/>
      <c r="EO47" s="142"/>
      <c r="EP47" s="89" t="str">
        <f>IF($AU$7&lt;&gt;0,IF($O$5="Illusionniste",Sorts!Z124,Sorts!T80),"")</f>
        <v/>
      </c>
      <c r="EQ47" s="89" t="str">
        <f>IF($AU$7&lt;&gt;0,IF($O$5="Illusionniste",Sorts!AA124,Sorts!U80),"")</f>
        <v/>
      </c>
      <c r="ER47" s="94" t="str">
        <f>IF($AU$7&lt;&gt;0,IF($O$5="Illusionniste",Sorts!AB124,Sorts!V80),"")</f>
        <v/>
      </c>
      <c r="ES47" s="61"/>
      <c r="EU47" s="87">
        <v>10</v>
      </c>
      <c r="EV47" s="139" t="str">
        <f>IF($AU$5&lt;&gt;0,IF(OR($O$5="CLERC",$O$5="PALADIN"),Sorts!AC13,Sorts!AC37),"")</f>
        <v>Pierres Acérées</v>
      </c>
      <c r="EW47" s="139"/>
      <c r="EX47" s="139"/>
      <c r="EY47" s="139"/>
      <c r="EZ47" s="139"/>
      <c r="FA47" s="139"/>
      <c r="FB47" s="139"/>
      <c r="FC47" s="139"/>
      <c r="FD47" s="139"/>
      <c r="FE47" s="139"/>
      <c r="FF47" s="139"/>
      <c r="FG47" s="139"/>
      <c r="FH47" s="140"/>
      <c r="FI47" s="141">
        <v>0</v>
      </c>
      <c r="FJ47" s="134"/>
      <c r="FK47" s="142" t="str">
        <f>IF($AU$5&lt;&gt;0,IF(OR($O$5="CLERC",$O$5="PALADIN"),Sorts!AD13,Sorts!AD37),"")</f>
        <v>3''</v>
      </c>
      <c r="FL47" s="142"/>
      <c r="FM47" s="142"/>
      <c r="FN47" s="142" t="str">
        <f>IF($AU$5&lt;&gt;0,IF(OR($O$5="CLERC",$O$5="PALADIN"),Sorts!AE13,Sorts!AE37),"")</f>
        <v>3-12t+1/n</v>
      </c>
      <c r="FO47" s="142"/>
      <c r="FP47" s="142"/>
      <c r="FQ47" s="89" t="str">
        <f>IF($AU$5&lt;&gt;0,IF(OR($O$5="CLERC",$O$5="PALADIN"),Sorts!AF13,Sorts!AF37),"")</f>
        <v>X</v>
      </c>
      <c r="FR47" s="89" t="str">
        <f>IF($AU$5&lt;&gt;0,IF(OR($O$5="CLERC",$O$5="PALADIN"),Sorts!AG13,Sorts!AG37),"")</f>
        <v>X</v>
      </c>
      <c r="FS47" s="94" t="str">
        <f>IF($AU$5&lt;&gt;0,IF(OR($O$5="CLERC",$O$5="PALADIN"),Sorts!AH13,Sorts!AH37),"")</f>
        <v>X</v>
      </c>
      <c r="FT47" s="89"/>
      <c r="FU47" s="133" t="s">
        <v>1391</v>
      </c>
      <c r="FV47" s="134"/>
      <c r="FW47" s="89">
        <v>10</v>
      </c>
      <c r="FX47" s="135" t="str">
        <f>IF($AU$7&lt;&gt;0,IF($O$5="Illusionniste",Sorts!AI128,Sorts!AC84),"")</f>
        <v/>
      </c>
      <c r="FY47" s="136"/>
      <c r="FZ47" s="136"/>
      <c r="GA47" s="136"/>
      <c r="GB47" s="136"/>
      <c r="GC47" s="136"/>
      <c r="GD47" s="136"/>
      <c r="GE47" s="136"/>
      <c r="GF47" s="136"/>
      <c r="GG47" s="136"/>
      <c r="GH47" s="136"/>
      <c r="GI47" s="136"/>
      <c r="GJ47" s="136"/>
      <c r="GK47" s="136">
        <v>0</v>
      </c>
      <c r="GL47" s="137"/>
      <c r="GM47" s="138" t="str">
        <f>IF($AU$7&lt;&gt;0,IF($O$5="Illusionniste",Sorts!AJ128,Sorts!AD84),"")</f>
        <v/>
      </c>
      <c r="GN47" s="134"/>
      <c r="GO47" s="142" t="str">
        <f>IF($AU$7&lt;&gt;0,IF($O$5="Illusionniste",Sorts!AK128,Sorts!AE84),"")</f>
        <v/>
      </c>
      <c r="GP47" s="142"/>
      <c r="GQ47" s="142"/>
      <c r="GR47" s="89" t="str">
        <f>IF($AU$7&lt;&gt;0,IF($O$5="Illusionniste",Sorts!AL128,Sorts!AF84),"")</f>
        <v/>
      </c>
      <c r="GS47" s="89" t="str">
        <f>IF($AU$7&lt;&gt;0,IF($O$5="Illusionniste",Sorts!AM128,Sorts!AG84),"")</f>
        <v/>
      </c>
      <c r="GT47" s="94" t="str">
        <f>IF($AU$7&lt;&gt;0,IF($O$5="Illusionniste",Sorts!AN128,Sorts!AH84),"")</f>
        <v/>
      </c>
      <c r="GU47" s="61"/>
      <c r="GW47" s="87">
        <v>12</v>
      </c>
      <c r="GX47" s="139" t="str">
        <f>IF($AU$5&lt;&gt;0,IF(OR($O$5="CLERC",$O$5="PALADIN"),Sorts!AO15,Sorts!AO39),"")</f>
        <v>Transmutation du Métal en Bois</v>
      </c>
      <c r="GY47" s="139"/>
      <c r="GZ47" s="139"/>
      <c r="HA47" s="139"/>
      <c r="HB47" s="139"/>
      <c r="HC47" s="139"/>
      <c r="HD47" s="139"/>
      <c r="HE47" s="139"/>
      <c r="HF47" s="139"/>
      <c r="HG47" s="139"/>
      <c r="HH47" s="139"/>
      <c r="HI47" s="139"/>
      <c r="HJ47" s="140"/>
      <c r="HK47" s="141">
        <v>0</v>
      </c>
      <c r="HL47" s="134"/>
      <c r="HM47" s="142" t="str">
        <f>IF($AU$5&lt;&gt;0,IF(OR($O$5="CLERC",$O$5="PALADIN"),Sorts!AP15,Sorts!AO39),"")</f>
        <v>Transmutation du Métal en Bois</v>
      </c>
      <c r="HN47" s="142"/>
      <c r="HO47" s="142"/>
      <c r="HP47" s="142" t="str">
        <f>IF($AU$5&lt;&gt;0,IF(OR($O$5="CLERC",$O$5="PALADIN"),Sorts!AQ15,Sorts!AO39),"")</f>
        <v>Transmutation du Métal en Bois</v>
      </c>
      <c r="HQ47" s="142"/>
      <c r="HR47" s="142"/>
      <c r="HS47" s="89" t="str">
        <f>IF($AU$5&lt;&gt;0,IF(OR($O$5="CLERC",$O$5="PALADIN"),Sorts!AR15,Sorts!AO39),"")</f>
        <v>Transmutation du Métal en Bois</v>
      </c>
      <c r="HT47" s="89" t="str">
        <f>IF($AU$5&lt;&gt;0,IF(OR($O$5="CLERC",$O$5="PALADIN"),Sorts!AS15,Sorts!AO39),"")</f>
        <v>Transmutation du Métal en Bois</v>
      </c>
      <c r="HU47" s="94" t="str">
        <f>IF($AU$5&lt;&gt;0,IF(OR($O$5="CLERC",$O$5="PALADIN"),Sorts!AT15,Sorts!AO39),"")</f>
        <v>Transmutation du Métal en Bois</v>
      </c>
      <c r="HV47" s="89"/>
      <c r="HW47" s="133" t="s">
        <v>1391</v>
      </c>
      <c r="HX47" s="134"/>
      <c r="HY47" s="89">
        <v>12</v>
      </c>
      <c r="HZ47" s="135" t="str">
        <f>IF($AU$7&lt;&gt;0,IF($O$5="Illusionniste",Sorts!AU130,Sorts!AO86),"")</f>
        <v/>
      </c>
      <c r="IA47" s="136"/>
      <c r="IB47" s="136"/>
      <c r="IC47" s="136"/>
      <c r="ID47" s="136"/>
      <c r="IE47" s="136"/>
      <c r="IF47" s="136"/>
      <c r="IG47" s="136"/>
      <c r="IH47" s="136"/>
      <c r="II47" s="136"/>
      <c r="IJ47" s="136"/>
      <c r="IK47" s="136"/>
      <c r="IL47" s="136"/>
      <c r="IM47" s="136">
        <v>0</v>
      </c>
      <c r="IN47" s="137"/>
      <c r="IO47" s="138" t="str">
        <f>IF($AU$7&lt;&gt;0,IF($O$5="Illusionniste",Sorts!AV130,Sorts!AP86),"")</f>
        <v/>
      </c>
      <c r="IP47" s="134"/>
      <c r="IQ47" s="142" t="str">
        <f>IF($AU$7&lt;&gt;0,IF($O$5="Illusionniste",Sorts!AW130,Sorts!AQ86),"")</f>
        <v/>
      </c>
      <c r="IR47" s="142"/>
      <c r="IS47" s="142"/>
      <c r="IT47" s="89" t="str">
        <f>IF($AU$7&lt;&gt;0,IF($O$5="Illusionniste",Sorts!AX130,Sorts!AR86),"")</f>
        <v/>
      </c>
      <c r="IU47" s="89" t="str">
        <f>IF($AU$7&lt;&gt;0,IF($O$5="Illusionniste",Sorts!AY130,Sorts!AS86),"")</f>
        <v/>
      </c>
      <c r="IV47" s="94" t="str">
        <f>IF($AU$7&lt;&gt;0,IF($O$5="Illusionniste",Sorts!AZ130,Sorts!AT86),"")</f>
        <v/>
      </c>
      <c r="IW47" s="61"/>
      <c r="IY47" s="87"/>
      <c r="IZ47" s="139"/>
      <c r="JA47" s="139"/>
      <c r="JB47" s="139"/>
      <c r="JC47" s="139"/>
      <c r="JD47" s="139"/>
      <c r="JE47" s="139"/>
      <c r="JF47" s="139"/>
      <c r="JG47" s="139"/>
      <c r="JH47" s="139"/>
      <c r="JI47" s="139"/>
      <c r="JJ47" s="139"/>
      <c r="JK47" s="139"/>
      <c r="JL47" s="140"/>
      <c r="JM47" s="141"/>
      <c r="JN47" s="134"/>
      <c r="JO47" s="142"/>
      <c r="JP47" s="142"/>
      <c r="JQ47" s="142"/>
      <c r="JR47" s="142"/>
      <c r="JS47" s="142"/>
      <c r="JT47" s="142"/>
      <c r="JU47" s="89"/>
      <c r="JV47" s="89"/>
      <c r="JW47" s="94"/>
      <c r="JX47" s="89"/>
      <c r="JY47" s="133" t="s">
        <v>1391</v>
      </c>
      <c r="JZ47" s="134"/>
      <c r="KA47" s="89">
        <v>12</v>
      </c>
      <c r="KB47" s="135" t="str">
        <f>IF($AU$7&lt;&gt;0,IF($O$5="Illusionniste",Sorts!BB130,Sorts!BA86),"")</f>
        <v/>
      </c>
      <c r="KC47" s="136"/>
      <c r="KD47" s="136"/>
      <c r="KE47" s="136"/>
      <c r="KF47" s="136"/>
      <c r="KG47" s="136"/>
      <c r="KH47" s="136"/>
      <c r="KI47" s="136"/>
      <c r="KJ47" s="136"/>
      <c r="KK47" s="136"/>
      <c r="KL47" s="136"/>
      <c r="KM47" s="136"/>
      <c r="KN47" s="136"/>
      <c r="KO47" s="136">
        <v>0</v>
      </c>
      <c r="KP47" s="137"/>
      <c r="KQ47" s="138" t="str">
        <f>IF($AU$7&lt;&gt;0,IF($O$5="Illusionniste",Sorts!BB130,Sorts!BB86),"")</f>
        <v/>
      </c>
      <c r="KR47" s="134"/>
      <c r="KS47" s="142" t="str">
        <f>IF($AU$7&lt;&gt;0,IF($O$5="Illusionniste",Sorts!BB130,Sorts!BC86),"")</f>
        <v/>
      </c>
      <c r="KT47" s="142"/>
      <c r="KU47" s="142"/>
      <c r="KV47" s="89" t="str">
        <f>IF($AU$7&lt;&gt;0,IF($O$5="Illusionniste",Sorts!BB130,Sorts!BD86),"")</f>
        <v/>
      </c>
      <c r="KW47" s="89" t="str">
        <f>IF($AU$7&lt;&gt;0,IF($O$5="Illusionniste",Sorts!BB130,Sorts!BE86),"")</f>
        <v/>
      </c>
      <c r="KX47" s="94" t="str">
        <f>IF($AU$7&lt;&gt;0,IF($O$5="Illusionniste",Sorts!BB130,Sorts!BF86),"")</f>
        <v/>
      </c>
    </row>
    <row r="48" spans="2:310" ht="16.149999999999999" customHeight="1" thickBot="1" x14ac:dyDescent="0.4">
      <c r="B48" s="16"/>
      <c r="C48" s="207" t="s">
        <v>72</v>
      </c>
      <c r="D48" s="207"/>
      <c r="E48" s="207"/>
      <c r="F48" s="207"/>
      <c r="G48" s="207"/>
      <c r="H48" s="207"/>
      <c r="I48" s="207"/>
      <c r="K48" s="204"/>
      <c r="L48" s="162"/>
      <c r="M48" s="205"/>
      <c r="N48" s="205"/>
      <c r="O48" s="205"/>
      <c r="P48" s="205"/>
      <c r="Q48" s="205"/>
      <c r="R48" s="67" t="s">
        <v>562</v>
      </c>
      <c r="S48" s="70">
        <f t="shared" si="3"/>
        <v>1</v>
      </c>
      <c r="T48" s="51">
        <v>0</v>
      </c>
      <c r="U48" s="162">
        <f>$C$45-IF($R48="N",$I$47,0)-IF($R48="S",1,0)-S48-T48</f>
        <v>19</v>
      </c>
      <c r="V48" s="163"/>
      <c r="W48" s="164" t="e">
        <f>IF(AND($O$5="MOINE",L48="Mains Nues"),VLOOKUP($AM$5,Caractéristiques!$B$301:$C$317,2,FALSE),VLOOKUP(L48,Basique!$O$17:$P$41,2,FALSE))</f>
        <v>#N/A</v>
      </c>
      <c r="X48" s="164"/>
      <c r="Y48" s="162" t="e">
        <f>IF(AND($O$5="MOINE",L48="Mains Nues"),VLOOKUP($AM$5,Caractéristiques!$B$301:$D$321,3,FALSE),VLOOKUP(L48,Basique!$O$17:$Q$41,3,FALSE))</f>
        <v>#N/A</v>
      </c>
      <c r="Z48" s="163"/>
      <c r="AA48" s="44">
        <f>IF($O$5="MOINE",$AM$5/2,+$N$11)</f>
        <v>1</v>
      </c>
      <c r="AB48" s="44">
        <f t="shared" si="2"/>
        <v>0</v>
      </c>
      <c r="AC48" s="164">
        <f>AA48+AB48+IF($R48="N",$I$47,0)+IF($R48="S",2,0)</f>
        <v>1</v>
      </c>
      <c r="AD48" s="164"/>
      <c r="AE48" s="70">
        <f>IF($R48="S",INDEX(Niveaux!$A$671:$L$707,MATCH($AM$5,Niveaux!$A$671:$A$707,0),MATCH($O$5,Niveaux!$B$671:$L$671,0)+1),INDEX(Niveaux!$A$634:$L$670,MATCH($AM$5,Niveaux!$A$634:$A$670,0),MATCH($O$5,Niveaux!$B$634:$L$634,0)+1))</f>
        <v>1</v>
      </c>
      <c r="AF48" s="164" t="e">
        <f>VLOOKUP(L48,Basique!$O$17:$R$41,4,FALSE)</f>
        <v>#N/A</v>
      </c>
      <c r="AG48" s="164"/>
      <c r="AH48" s="162" t="e">
        <f>INT(AF48/AE48)+10-$L$26+$N$26+$D$39-$L$30</f>
        <v>#N/A</v>
      </c>
      <c r="AI48" s="163"/>
      <c r="AJ48" s="105"/>
      <c r="AK48" s="30"/>
      <c r="AO48" s="29"/>
      <c r="AQ48" s="87">
        <v>39</v>
      </c>
      <c r="AR48" s="139"/>
      <c r="AS48" s="139"/>
      <c r="AT48" s="139"/>
      <c r="AU48" s="139"/>
      <c r="AV48" s="139"/>
      <c r="AW48" s="139"/>
      <c r="AX48" s="139"/>
      <c r="AY48" s="139"/>
      <c r="AZ48" s="139"/>
      <c r="BA48" s="139"/>
      <c r="BB48" s="139"/>
      <c r="BC48" s="139"/>
      <c r="BD48" s="140"/>
      <c r="BE48" s="141">
        <v>0</v>
      </c>
      <c r="BF48" s="139"/>
      <c r="BG48" s="142"/>
      <c r="BH48" s="142"/>
      <c r="BI48" s="142"/>
      <c r="BJ48" s="142"/>
      <c r="BK48" s="142"/>
      <c r="BL48" s="142"/>
      <c r="BM48" s="89"/>
      <c r="BN48" s="89"/>
      <c r="BO48" s="94"/>
      <c r="BP48" s="89"/>
      <c r="BQ48" s="133" t="s">
        <v>1391</v>
      </c>
      <c r="BR48" s="134"/>
      <c r="BS48" s="89">
        <v>39</v>
      </c>
      <c r="BT48" s="135" t="str">
        <f>IF($AU$7&lt;&gt;0,IF($O$5="ILLUSIONNISTE",Sorts!K157,Sorts!E113),"")</f>
        <v/>
      </c>
      <c r="BU48" s="136"/>
      <c r="BV48" s="136"/>
      <c r="BW48" s="136"/>
      <c r="BX48" s="136"/>
      <c r="BY48" s="136"/>
      <c r="BZ48" s="136"/>
      <c r="CA48" s="136"/>
      <c r="CB48" s="136"/>
      <c r="CC48" s="136"/>
      <c r="CD48" s="136"/>
      <c r="CE48" s="136"/>
      <c r="CF48" s="136"/>
      <c r="CG48" s="136">
        <v>0</v>
      </c>
      <c r="CH48" s="137"/>
      <c r="CI48" s="138" t="str">
        <f>IF($AU$7&lt;&gt;0,IF($O$5="ILLUSIONNISTE",Sorts!L157,Sorts!F113),"")</f>
        <v/>
      </c>
      <c r="CJ48" s="134"/>
      <c r="CK48" s="142" t="str">
        <f>IF($AU$7&lt;&gt;0,IF($O$5="ILLUSIONNISTE",Sorts!M157,Sorts!G113),"")</f>
        <v/>
      </c>
      <c r="CL48" s="142"/>
      <c r="CM48" s="142"/>
      <c r="CN48" s="89" t="str">
        <f>IF($AU$7&lt;&gt;0,IF($O$5="ILLUSIONNISTE",Sorts!N157,Sorts!H113),"")</f>
        <v/>
      </c>
      <c r="CO48" s="89" t="str">
        <f>IF($AU$7&lt;&gt;0,IF($O$5="ILLUSIONNISTE",Sorts!O157,Sorts!I113),"")</f>
        <v/>
      </c>
      <c r="CP48" s="94" t="str">
        <f>IF($AU$7&lt;&gt;0,IF($O$5="ILLUSIONNISTE",Sorts!P157,Sorts!J113),"")</f>
        <v/>
      </c>
      <c r="CQ48" s="61"/>
      <c r="CS48" s="87">
        <v>7</v>
      </c>
      <c r="CT48" s="139" t="str">
        <f>IF($AU$5&lt;&gt;0,IF(OR($O$5="CLERC",$O$5="PALADIN"),Sorts!Q10,Sorts!Q34),"")</f>
        <v>Invocation de la Foudre</v>
      </c>
      <c r="CU48" s="139"/>
      <c r="CV48" s="139"/>
      <c r="CW48" s="139"/>
      <c r="CX48" s="139"/>
      <c r="CY48" s="139"/>
      <c r="CZ48" s="139"/>
      <c r="DA48" s="139"/>
      <c r="DB48" s="139"/>
      <c r="DC48" s="139"/>
      <c r="DD48" s="139"/>
      <c r="DE48" s="139"/>
      <c r="DF48" s="140"/>
      <c r="DG48" s="141">
        <v>0</v>
      </c>
      <c r="DH48" s="134"/>
      <c r="DI48" s="142">
        <f>IF($AU$5&lt;&gt;0,IF(OR($O$5="CLERC",$O$5="PALADIN"),Sorts!R10,Sorts!R34),"")</f>
        <v>0</v>
      </c>
      <c r="DJ48" s="142"/>
      <c r="DK48" s="142"/>
      <c r="DL48" s="142" t="str">
        <f>IF($AU$5&lt;&gt;0,IF(OR($O$5="CLERC",$O$5="PALADIN"),Sorts!S10,Sorts!S34),"")</f>
        <v>1t/n</v>
      </c>
      <c r="DM48" s="142"/>
      <c r="DN48" s="142"/>
      <c r="DO48" s="89" t="str">
        <f>IF($AU$5&lt;&gt;0,IF(OR($O$5="CLERC",$O$5="PALADIN"),Sorts!T10,Sorts!T34),"")</f>
        <v>X</v>
      </c>
      <c r="DP48" s="89" t="str">
        <f>IF($AU$5&lt;&gt;0,IF(OR($O$5="CLERC",$O$5="PALADIN"),Sorts!U10,Sorts!U34),"")</f>
        <v>X</v>
      </c>
      <c r="DQ48" s="94" t="str">
        <f>IF($AU$5&lt;&gt;0,IF(OR($O$5="CLERC",$O$5="PALADIN"),Sorts!V10,Sorts!V34),"")</f>
        <v>X</v>
      </c>
      <c r="DR48" s="89"/>
      <c r="DS48" s="133" t="s">
        <v>1391</v>
      </c>
      <c r="DT48" s="134"/>
      <c r="DU48" s="89">
        <v>7</v>
      </c>
      <c r="DV48" s="135" t="str">
        <f>IF($AU$7&lt;&gt;0,IF($O$5="Illusionniste",Sorts!W125,Sorts!Q81),"")</f>
        <v/>
      </c>
      <c r="DW48" s="136"/>
      <c r="DX48" s="136"/>
      <c r="DY48" s="136"/>
      <c r="DZ48" s="136"/>
      <c r="EA48" s="136"/>
      <c r="EB48" s="136"/>
      <c r="EC48" s="136"/>
      <c r="ED48" s="136"/>
      <c r="EE48" s="136"/>
      <c r="EF48" s="136"/>
      <c r="EG48" s="136"/>
      <c r="EH48" s="136"/>
      <c r="EI48" s="136">
        <v>0</v>
      </c>
      <c r="EJ48" s="137"/>
      <c r="EK48" s="138" t="str">
        <f>IF($AU$7&lt;&gt;0,IF($O$5="Illusionniste",Sorts!X125,Sorts!R81),"")</f>
        <v/>
      </c>
      <c r="EL48" s="134"/>
      <c r="EM48" s="142" t="str">
        <f>IF($AU$7&lt;&gt;0,IF($O$5="Illusionniste",Sorts!Y125,Sorts!S81),"")</f>
        <v/>
      </c>
      <c r="EN48" s="142"/>
      <c r="EO48" s="142"/>
      <c r="EP48" s="89" t="str">
        <f>IF($AU$7&lt;&gt;0,IF($O$5="Illusionniste",Sorts!Z125,Sorts!T81),"")</f>
        <v/>
      </c>
      <c r="EQ48" s="89" t="str">
        <f>IF($AU$7&lt;&gt;0,IF($O$5="Illusionniste",Sorts!AA125,Sorts!U81),"")</f>
        <v/>
      </c>
      <c r="ER48" s="94" t="str">
        <f>IF($AU$7&lt;&gt;0,IF($O$5="Illusionniste",Sorts!AB125,Sorts!V81),"")</f>
        <v/>
      </c>
      <c r="ES48" s="61"/>
      <c r="EU48" s="87">
        <v>11</v>
      </c>
      <c r="EV48" s="139" t="str">
        <f>IF($AU$5&lt;&gt;0,IF(OR($O$5="CLERC",$O$5="PALADIN"),Sorts!AC14,Sorts!AC38),"")</f>
        <v>Rayon de Lune</v>
      </c>
      <c r="EW48" s="139"/>
      <c r="EX48" s="139"/>
      <c r="EY48" s="139"/>
      <c r="EZ48" s="139"/>
      <c r="FA48" s="139"/>
      <c r="FB48" s="139"/>
      <c r="FC48" s="139"/>
      <c r="FD48" s="139"/>
      <c r="FE48" s="139"/>
      <c r="FF48" s="139"/>
      <c r="FG48" s="139"/>
      <c r="FH48" s="140"/>
      <c r="FI48" s="141">
        <v>0</v>
      </c>
      <c r="FJ48" s="134"/>
      <c r="FK48" s="142" t="str">
        <f>IF($AU$5&lt;&gt;0,IF(OR($O$5="CLERC",$O$5="PALADIN"),Sorts!AD14,Sorts!AD38),"")</f>
        <v>1''/n</v>
      </c>
      <c r="FL48" s="142"/>
      <c r="FM48" s="142"/>
      <c r="FN48" s="142" t="str">
        <f>IF($AU$5&lt;&gt;0,IF(OR($O$5="CLERC",$O$5="PALADIN"),Sorts!AE14,Sorts!AE38),"")</f>
        <v>1r/n</v>
      </c>
      <c r="FO48" s="142"/>
      <c r="FP48" s="142"/>
      <c r="FQ48" s="89" t="str">
        <f>IF($AU$5&lt;&gt;0,IF(OR($O$5="CLERC",$O$5="PALADIN"),Sorts!AF14,Sorts!AF38),"")</f>
        <v>X</v>
      </c>
      <c r="FR48" s="89" t="str">
        <f>IF($AU$5&lt;&gt;0,IF(OR($O$5="CLERC",$O$5="PALADIN"),Sorts!AG14,Sorts!AG38),"")</f>
        <v>X</v>
      </c>
      <c r="FS48" s="94" t="str">
        <f>IF($AU$5&lt;&gt;0,IF(OR($O$5="CLERC",$O$5="PALADIN"),Sorts!AH14,Sorts!AH38),"")</f>
        <v>X</v>
      </c>
      <c r="FT48" s="89"/>
      <c r="FU48" s="133" t="s">
        <v>1391</v>
      </c>
      <c r="FV48" s="134"/>
      <c r="FW48" s="89">
        <v>11</v>
      </c>
      <c r="FX48" s="135" t="str">
        <f>IF($AU$7&lt;&gt;0,IF($O$5="Illusionniste",Sorts!AI129,Sorts!AC85),"")</f>
        <v/>
      </c>
      <c r="FY48" s="136"/>
      <c r="FZ48" s="136"/>
      <c r="GA48" s="136"/>
      <c r="GB48" s="136"/>
      <c r="GC48" s="136"/>
      <c r="GD48" s="136"/>
      <c r="GE48" s="136"/>
      <c r="GF48" s="136"/>
      <c r="GG48" s="136"/>
      <c r="GH48" s="136"/>
      <c r="GI48" s="136"/>
      <c r="GJ48" s="136"/>
      <c r="GK48" s="136">
        <v>0</v>
      </c>
      <c r="GL48" s="137"/>
      <c r="GM48" s="138" t="str">
        <f>IF($AU$7&lt;&gt;0,IF($O$5="Illusionniste",Sorts!AJ129,Sorts!AD85),"")</f>
        <v/>
      </c>
      <c r="GN48" s="134"/>
      <c r="GO48" s="142" t="str">
        <f>IF($AU$7&lt;&gt;0,IF($O$5="Illusionniste",Sorts!AK129,Sorts!AE85),"")</f>
        <v/>
      </c>
      <c r="GP48" s="142"/>
      <c r="GQ48" s="142"/>
      <c r="GR48" s="89" t="str">
        <f>IF($AU$7&lt;&gt;0,IF($O$5="Illusionniste",Sorts!AL129,Sorts!AF85),"")</f>
        <v/>
      </c>
      <c r="GS48" s="89" t="str">
        <f>IF($AU$7&lt;&gt;0,IF($O$5="Illusionniste",Sorts!AM129,Sorts!AG85),"")</f>
        <v/>
      </c>
      <c r="GT48" s="94" t="str">
        <f>IF($AU$7&lt;&gt;0,IF($O$5="Illusionniste",Sorts!AN129,Sorts!AH85),"")</f>
        <v/>
      </c>
      <c r="GU48" s="61"/>
      <c r="GW48" s="87">
        <v>13</v>
      </c>
      <c r="GX48" s="139"/>
      <c r="GY48" s="139"/>
      <c r="GZ48" s="139"/>
      <c r="HA48" s="139"/>
      <c r="HB48" s="139"/>
      <c r="HC48" s="139"/>
      <c r="HD48" s="139"/>
      <c r="HE48" s="139"/>
      <c r="HF48" s="139"/>
      <c r="HG48" s="139"/>
      <c r="HH48" s="139"/>
      <c r="HI48" s="139"/>
      <c r="HJ48" s="140"/>
      <c r="HK48" s="141"/>
      <c r="HL48" s="134"/>
      <c r="HM48" s="142"/>
      <c r="HN48" s="142"/>
      <c r="HO48" s="142"/>
      <c r="HP48" s="142"/>
      <c r="HQ48" s="142"/>
      <c r="HR48" s="142"/>
      <c r="HS48" s="89"/>
      <c r="HT48" s="89"/>
      <c r="HU48" s="94"/>
      <c r="HV48" s="89"/>
      <c r="HW48" s="133" t="s">
        <v>1391</v>
      </c>
      <c r="HX48" s="134"/>
      <c r="HY48" s="89">
        <v>13</v>
      </c>
      <c r="HZ48" s="135" t="str">
        <f>IF($AU$7&lt;&gt;0,IF($O$5="Illusionniste",Sorts!AU131,Sorts!AO87),"")</f>
        <v/>
      </c>
      <c r="IA48" s="136"/>
      <c r="IB48" s="136"/>
      <c r="IC48" s="136"/>
      <c r="ID48" s="136"/>
      <c r="IE48" s="136"/>
      <c r="IF48" s="136"/>
      <c r="IG48" s="136"/>
      <c r="IH48" s="136"/>
      <c r="II48" s="136"/>
      <c r="IJ48" s="136"/>
      <c r="IK48" s="136"/>
      <c r="IL48" s="136"/>
      <c r="IM48" s="136">
        <v>0</v>
      </c>
      <c r="IN48" s="137"/>
      <c r="IO48" s="138" t="str">
        <f>IF($AU$7&lt;&gt;0,IF($O$5="Illusionniste",Sorts!AV131,Sorts!AP87),"")</f>
        <v/>
      </c>
      <c r="IP48" s="134"/>
      <c r="IQ48" s="142" t="str">
        <f>IF($AU$7&lt;&gt;0,IF($O$5="Illusionniste",Sorts!AW131,Sorts!AQ87),"")</f>
        <v/>
      </c>
      <c r="IR48" s="142"/>
      <c r="IS48" s="142"/>
      <c r="IT48" s="89" t="str">
        <f>IF($AU$7&lt;&gt;0,IF($O$5="Illusionniste",Sorts!AX131,Sorts!AR87),"")</f>
        <v/>
      </c>
      <c r="IU48" s="89" t="str">
        <f>IF($AU$7&lt;&gt;0,IF($O$5="Illusionniste",Sorts!AY131,Sorts!AS87),"")</f>
        <v/>
      </c>
      <c r="IV48" s="94" t="str">
        <f>IF($AU$7&lt;&gt;0,IF($O$5="Illusionniste",Sorts!AZ131,Sorts!AT87),"")</f>
        <v/>
      </c>
      <c r="IW48" s="61"/>
      <c r="IY48" s="87"/>
      <c r="IZ48" s="139"/>
      <c r="JA48" s="139"/>
      <c r="JB48" s="139"/>
      <c r="JC48" s="139"/>
      <c r="JD48" s="139"/>
      <c r="JE48" s="139"/>
      <c r="JF48" s="139"/>
      <c r="JG48" s="139"/>
      <c r="JH48" s="139"/>
      <c r="JI48" s="139"/>
      <c r="JJ48" s="139"/>
      <c r="JK48" s="139"/>
      <c r="JL48" s="140"/>
      <c r="JM48" s="141"/>
      <c r="JN48" s="134"/>
      <c r="JO48" s="142"/>
      <c r="JP48" s="142"/>
      <c r="JQ48" s="142"/>
      <c r="JR48" s="142"/>
      <c r="JS48" s="142"/>
      <c r="JT48" s="142"/>
      <c r="JU48" s="89"/>
      <c r="JV48" s="89"/>
      <c r="JW48" s="94"/>
      <c r="JX48" s="89"/>
      <c r="JY48" s="133" t="s">
        <v>1391</v>
      </c>
      <c r="JZ48" s="134"/>
      <c r="KA48" s="89">
        <v>13</v>
      </c>
      <c r="KB48" s="135" t="str">
        <f>IF($AU$7&lt;&gt;0,IF($O$5="Illusionniste",Sorts!BB131,Sorts!BA87),"")</f>
        <v/>
      </c>
      <c r="KC48" s="136"/>
      <c r="KD48" s="136"/>
      <c r="KE48" s="136"/>
      <c r="KF48" s="136"/>
      <c r="KG48" s="136"/>
      <c r="KH48" s="136"/>
      <c r="KI48" s="136"/>
      <c r="KJ48" s="136"/>
      <c r="KK48" s="136"/>
      <c r="KL48" s="136"/>
      <c r="KM48" s="136"/>
      <c r="KN48" s="136"/>
      <c r="KO48" s="136">
        <v>0</v>
      </c>
      <c r="KP48" s="137"/>
      <c r="KQ48" s="138" t="str">
        <f>IF($AU$7&lt;&gt;0,IF($O$5="Illusionniste",Sorts!BB131,Sorts!BB87),"")</f>
        <v/>
      </c>
      <c r="KR48" s="134"/>
      <c r="KS48" s="142" t="str">
        <f>IF($AU$7&lt;&gt;0,IF($O$5="Illusionniste",Sorts!BB131,Sorts!BC87),"")</f>
        <v/>
      </c>
      <c r="KT48" s="142"/>
      <c r="KU48" s="142"/>
      <c r="KV48" s="89" t="str">
        <f>IF($AU$7&lt;&gt;0,IF($O$5="Illusionniste",Sorts!BB131,Sorts!BD87),"")</f>
        <v/>
      </c>
      <c r="KW48" s="89" t="str">
        <f>IF($AU$7&lt;&gt;0,IF($O$5="Illusionniste",Sorts!BB131,Sorts!BE87),"")</f>
        <v/>
      </c>
      <c r="KX48" s="94" t="str">
        <f>IF($AU$7&lt;&gt;0,IF($O$5="Illusionniste",Sorts!BB131,Sorts!BF87),"")</f>
        <v/>
      </c>
    </row>
    <row r="49" spans="2:310" ht="20.45" customHeight="1" thickBot="1" x14ac:dyDescent="0.35">
      <c r="B49" s="16"/>
      <c r="C49" s="7" t="s">
        <v>260</v>
      </c>
      <c r="G49" s="7" t="s">
        <v>24</v>
      </c>
      <c r="AJ49" s="105"/>
      <c r="AK49" s="30"/>
      <c r="AO49" s="29"/>
      <c r="AQ49" s="87">
        <v>40</v>
      </c>
      <c r="AR49" s="139"/>
      <c r="AS49" s="139"/>
      <c r="AT49" s="139"/>
      <c r="AU49" s="139"/>
      <c r="AV49" s="139"/>
      <c r="AW49" s="139"/>
      <c r="AX49" s="139"/>
      <c r="AY49" s="139"/>
      <c r="AZ49" s="139"/>
      <c r="BA49" s="139"/>
      <c r="BB49" s="139"/>
      <c r="BC49" s="139"/>
      <c r="BD49" s="140"/>
      <c r="BE49" s="141">
        <v>0</v>
      </c>
      <c r="BF49" s="139"/>
      <c r="BG49" s="142"/>
      <c r="BH49" s="142"/>
      <c r="BI49" s="142"/>
      <c r="BJ49" s="142"/>
      <c r="BK49" s="142"/>
      <c r="BL49" s="142"/>
      <c r="BM49" s="89"/>
      <c r="BN49" s="89"/>
      <c r="BO49" s="95"/>
      <c r="BP49" s="98"/>
      <c r="BQ49" s="133" t="s">
        <v>1391</v>
      </c>
      <c r="BR49" s="134"/>
      <c r="BS49" s="98">
        <v>40</v>
      </c>
      <c r="BT49" s="159" t="str">
        <f>IF($AU$7&lt;&gt;0,IF($O$5="ILLUSIONNISTE",Sorts!K158,Sorts!E114),"")</f>
        <v/>
      </c>
      <c r="BU49" s="160"/>
      <c r="BV49" s="160"/>
      <c r="BW49" s="160"/>
      <c r="BX49" s="160"/>
      <c r="BY49" s="160"/>
      <c r="BZ49" s="160"/>
      <c r="CA49" s="160"/>
      <c r="CB49" s="160"/>
      <c r="CC49" s="160"/>
      <c r="CD49" s="160"/>
      <c r="CE49" s="160"/>
      <c r="CF49" s="160"/>
      <c r="CG49" s="160">
        <v>0</v>
      </c>
      <c r="CH49" s="161"/>
      <c r="CI49" s="138" t="str">
        <f>IF($AU$7&lt;&gt;0,IF($O$5="ILLUSIONNISTE",Sorts!L158,Sorts!F114),"")</f>
        <v/>
      </c>
      <c r="CJ49" s="134"/>
      <c r="CK49" s="142" t="str">
        <f>IF($AU$7&lt;&gt;0,IF($O$5="ILLUSIONNISTE",Sorts!M158,Sorts!G114),"")</f>
        <v/>
      </c>
      <c r="CL49" s="142"/>
      <c r="CM49" s="142"/>
      <c r="CN49" s="89" t="str">
        <f>IF($AU$7&lt;&gt;0,IF($O$5="ILLUSIONNISTE",Sorts!N158,Sorts!H114),"")</f>
        <v/>
      </c>
      <c r="CO49" s="89" t="str">
        <f>IF($AU$7&lt;&gt;0,IF($O$5="ILLUSIONNISTE",Sorts!O158,Sorts!I114),"")</f>
        <v/>
      </c>
      <c r="CP49" s="94" t="str">
        <f>IF($AU$7&lt;&gt;0,IF($O$5="ILLUSIONNISTE",Sorts!P158,Sorts!J114),"")</f>
        <v/>
      </c>
      <c r="CQ49" s="61"/>
      <c r="CS49" s="87">
        <v>8</v>
      </c>
      <c r="CT49" s="139" t="str">
        <f>IF($AU$5&lt;&gt;0,IF(OR($O$5="CLERC",$O$5="PALADIN"),Sorts!Q11,Sorts!Q35),"")</f>
        <v>Lithomorphose</v>
      </c>
      <c r="CU49" s="139"/>
      <c r="CV49" s="139"/>
      <c r="CW49" s="139"/>
      <c r="CX49" s="139"/>
      <c r="CY49" s="139"/>
      <c r="CZ49" s="139"/>
      <c r="DA49" s="139"/>
      <c r="DB49" s="139"/>
      <c r="DC49" s="139"/>
      <c r="DD49" s="139"/>
      <c r="DE49" s="139"/>
      <c r="DF49" s="140"/>
      <c r="DG49" s="141">
        <v>0</v>
      </c>
      <c r="DH49" s="134"/>
      <c r="DI49" s="142" t="str">
        <f>IF($AU$5&lt;&gt;0,IF(OR($O$5="CLERC",$O$5="PALADIN"),Sorts!R11,Sorts!R35),"")</f>
        <v>T</v>
      </c>
      <c r="DJ49" s="142"/>
      <c r="DK49" s="142"/>
      <c r="DL49" s="142" t="str">
        <f>IF($AU$5&lt;&gt;0,IF(OR($O$5="CLERC",$O$5="PALADIN"),Sorts!S11,Sorts!S35),"")</f>
        <v>P</v>
      </c>
      <c r="DM49" s="142"/>
      <c r="DN49" s="142"/>
      <c r="DO49" s="89" t="str">
        <f>IF($AU$5&lt;&gt;0,IF(OR($O$5="CLERC",$O$5="PALADIN"),Sorts!T11,Sorts!T35),"")</f>
        <v>X</v>
      </c>
      <c r="DP49" s="89" t="str">
        <f>IF($AU$5&lt;&gt;0,IF(OR($O$5="CLERC",$O$5="PALADIN"),Sorts!U11,Sorts!U35),"")</f>
        <v>X</v>
      </c>
      <c r="DQ49" s="94" t="str">
        <f>IF($AU$5&lt;&gt;0,IF(OR($O$5="CLERC",$O$5="PALADIN"),Sorts!V11,Sorts!V35),"")</f>
        <v>X</v>
      </c>
      <c r="DR49" s="89"/>
      <c r="DS49" s="133" t="s">
        <v>1391</v>
      </c>
      <c r="DT49" s="134"/>
      <c r="DU49" s="89">
        <v>8</v>
      </c>
      <c r="DV49" s="135" t="str">
        <f>IF($AU$7&lt;&gt;0,IF($O$5="Illusionniste",Sorts!W126,Sorts!Q82),"")</f>
        <v/>
      </c>
      <c r="DW49" s="136"/>
      <c r="DX49" s="136"/>
      <c r="DY49" s="136"/>
      <c r="DZ49" s="136"/>
      <c r="EA49" s="136"/>
      <c r="EB49" s="136"/>
      <c r="EC49" s="136"/>
      <c r="ED49" s="136"/>
      <c r="EE49" s="136"/>
      <c r="EF49" s="136"/>
      <c r="EG49" s="136"/>
      <c r="EH49" s="136"/>
      <c r="EI49" s="136">
        <v>0</v>
      </c>
      <c r="EJ49" s="137"/>
      <c r="EK49" s="138" t="str">
        <f>IF($AU$7&lt;&gt;0,IF($O$5="Illusionniste",Sorts!X126,Sorts!R82),"")</f>
        <v/>
      </c>
      <c r="EL49" s="134"/>
      <c r="EM49" s="142" t="str">
        <f>IF($AU$7&lt;&gt;0,IF($O$5="Illusionniste",Sorts!Y126,Sorts!S82),"")</f>
        <v/>
      </c>
      <c r="EN49" s="142"/>
      <c r="EO49" s="142"/>
      <c r="EP49" s="89" t="str">
        <f>IF($AU$7&lt;&gt;0,IF($O$5="Illusionniste",Sorts!Z126,Sorts!T82),"")</f>
        <v/>
      </c>
      <c r="EQ49" s="89" t="str">
        <f>IF($AU$7&lt;&gt;0,IF($O$5="Illusionniste",Sorts!AA126,Sorts!U82),"")</f>
        <v/>
      </c>
      <c r="ER49" s="94" t="str">
        <f>IF($AU$7&lt;&gt;0,IF($O$5="Illusionniste",Sorts!AB126,Sorts!V82),"")</f>
        <v/>
      </c>
      <c r="ES49" s="61"/>
      <c r="EU49" s="87">
        <v>12</v>
      </c>
      <c r="EV49" s="139" t="str">
        <f>IF($AU$5&lt;&gt;0,IF(OR($O$5="CLERC",$O$5="PALADIN"),Sorts!AC15,Sorts!AC39),"")</f>
        <v>Transmutation de pierre en boue</v>
      </c>
      <c r="EW49" s="139"/>
      <c r="EX49" s="139"/>
      <c r="EY49" s="139"/>
      <c r="EZ49" s="139"/>
      <c r="FA49" s="139"/>
      <c r="FB49" s="139"/>
      <c r="FC49" s="139"/>
      <c r="FD49" s="139"/>
      <c r="FE49" s="139"/>
      <c r="FF49" s="139"/>
      <c r="FG49" s="139"/>
      <c r="FH49" s="140"/>
      <c r="FI49" s="141">
        <v>0</v>
      </c>
      <c r="FJ49" s="134"/>
      <c r="FK49" s="142" t="str">
        <f>IF($AU$5&lt;&gt;0,IF(OR($O$5="CLERC",$O$5="PALADIN"),Sorts!AD15,Sorts!AD39),"")</f>
        <v>16''</v>
      </c>
      <c r="FL49" s="142"/>
      <c r="FM49" s="142"/>
      <c r="FN49" s="142" t="str">
        <f>IF($AU$5&lt;&gt;0,IF(OR($O$5="CLERC",$O$5="PALADIN"),Sorts!AE15,Sorts!AE39),"")</f>
        <v>S</v>
      </c>
      <c r="FO49" s="142"/>
      <c r="FP49" s="142"/>
      <c r="FQ49" s="89" t="str">
        <f>IF($AU$5&lt;&gt;0,IF(OR($O$5="CLERC",$O$5="PALADIN"),Sorts!AF15,Sorts!AF39),"")</f>
        <v>X</v>
      </c>
      <c r="FR49" s="89" t="str">
        <f>IF($AU$5&lt;&gt;0,IF(OR($O$5="CLERC",$O$5="PALADIN"),Sorts!AG15,Sorts!AG39),"")</f>
        <v>X</v>
      </c>
      <c r="FS49" s="94" t="str">
        <f>IF($AU$5&lt;&gt;0,IF(OR($O$5="CLERC",$O$5="PALADIN"),Sorts!AH15,Sorts!AH39),"")</f>
        <v>X</v>
      </c>
      <c r="FT49" s="89"/>
      <c r="FU49" s="133" t="s">
        <v>1391</v>
      </c>
      <c r="FV49" s="134"/>
      <c r="FW49" s="89">
        <v>12</v>
      </c>
      <c r="FX49" s="135" t="str">
        <f>IF($AU$7&lt;&gt;0,IF($O$5="Illusionniste",Sorts!AI130,Sorts!AC86),"")</f>
        <v/>
      </c>
      <c r="FY49" s="136"/>
      <c r="FZ49" s="136"/>
      <c r="GA49" s="136"/>
      <c r="GB49" s="136"/>
      <c r="GC49" s="136"/>
      <c r="GD49" s="136"/>
      <c r="GE49" s="136"/>
      <c r="GF49" s="136"/>
      <c r="GG49" s="136"/>
      <c r="GH49" s="136"/>
      <c r="GI49" s="136"/>
      <c r="GJ49" s="136"/>
      <c r="GK49" s="136">
        <v>0</v>
      </c>
      <c r="GL49" s="137"/>
      <c r="GM49" s="138" t="str">
        <f>IF($AU$7&lt;&gt;0,IF($O$5="Illusionniste",Sorts!AJ130,Sorts!AD86),"")</f>
        <v/>
      </c>
      <c r="GN49" s="134"/>
      <c r="GO49" s="142" t="str">
        <f>IF($AU$7&lt;&gt;0,IF($O$5="Illusionniste",Sorts!AK130,Sorts!AE86),"")</f>
        <v/>
      </c>
      <c r="GP49" s="142"/>
      <c r="GQ49" s="142"/>
      <c r="GR49" s="89" t="str">
        <f>IF($AU$7&lt;&gt;0,IF($O$5="Illusionniste",Sorts!AL130,Sorts!AF86),"")</f>
        <v/>
      </c>
      <c r="GS49" s="89" t="str">
        <f>IF($AU$7&lt;&gt;0,IF($O$5="Illusionniste",Sorts!AM130,Sorts!AG86),"")</f>
        <v/>
      </c>
      <c r="GT49" s="94" t="str">
        <f>IF($AU$7&lt;&gt;0,IF($O$5="Illusionniste",Sorts!AN130,Sorts!AH86),"")</f>
        <v/>
      </c>
      <c r="GU49" s="61"/>
      <c r="GW49" s="87">
        <v>14</v>
      </c>
      <c r="GX49" s="139"/>
      <c r="GY49" s="139"/>
      <c r="GZ49" s="139"/>
      <c r="HA49" s="139"/>
      <c r="HB49" s="139"/>
      <c r="HC49" s="139"/>
      <c r="HD49" s="139"/>
      <c r="HE49" s="139"/>
      <c r="HF49" s="139"/>
      <c r="HG49" s="139"/>
      <c r="HH49" s="139"/>
      <c r="HI49" s="139"/>
      <c r="HJ49" s="140"/>
      <c r="HK49" s="141"/>
      <c r="HL49" s="134"/>
      <c r="HM49" s="142"/>
      <c r="HN49" s="142"/>
      <c r="HO49" s="142"/>
      <c r="HP49" s="142"/>
      <c r="HQ49" s="142"/>
      <c r="HR49" s="142"/>
      <c r="HS49" s="89"/>
      <c r="HT49" s="89"/>
      <c r="HU49" s="94"/>
      <c r="HV49" s="89"/>
      <c r="HW49" s="133" t="s">
        <v>1391</v>
      </c>
      <c r="HX49" s="134"/>
      <c r="HY49" s="89">
        <v>14</v>
      </c>
      <c r="HZ49" s="135" t="str">
        <f>IF($AU$7&lt;&gt;0,IF($O$5="Illusionniste",Sorts!AU132,Sorts!AO88),"")</f>
        <v/>
      </c>
      <c r="IA49" s="136"/>
      <c r="IB49" s="136"/>
      <c r="IC49" s="136"/>
      <c r="ID49" s="136"/>
      <c r="IE49" s="136"/>
      <c r="IF49" s="136"/>
      <c r="IG49" s="136"/>
      <c r="IH49" s="136"/>
      <c r="II49" s="136"/>
      <c r="IJ49" s="136"/>
      <c r="IK49" s="136"/>
      <c r="IL49" s="136"/>
      <c r="IM49" s="136">
        <v>0</v>
      </c>
      <c r="IN49" s="137"/>
      <c r="IO49" s="138" t="str">
        <f>IF($AU$7&lt;&gt;0,IF($O$5="Illusionniste",Sorts!AV132,Sorts!AP88),"")</f>
        <v/>
      </c>
      <c r="IP49" s="134"/>
      <c r="IQ49" s="142" t="str">
        <f>IF($AU$7&lt;&gt;0,IF($O$5="Illusionniste",Sorts!AW132,Sorts!AQ88),"")</f>
        <v/>
      </c>
      <c r="IR49" s="142"/>
      <c r="IS49" s="142"/>
      <c r="IT49" s="89" t="str">
        <f>IF($AU$7&lt;&gt;0,IF($O$5="Illusionniste",Sorts!AX132,Sorts!AR88),"")</f>
        <v/>
      </c>
      <c r="IU49" s="89" t="str">
        <f>IF($AU$7&lt;&gt;0,IF($O$5="Illusionniste",Sorts!AY132,Sorts!AS88),"")</f>
        <v/>
      </c>
      <c r="IV49" s="94" t="str">
        <f>IF($AU$7&lt;&gt;0,IF($O$5="Illusionniste",Sorts!AZ132,Sorts!AT88),"")</f>
        <v/>
      </c>
      <c r="IW49" s="61"/>
      <c r="IY49" s="87"/>
      <c r="IZ49" s="139"/>
      <c r="JA49" s="139"/>
      <c r="JB49" s="139"/>
      <c r="JC49" s="139"/>
      <c r="JD49" s="139"/>
      <c r="JE49" s="139"/>
      <c r="JF49" s="139"/>
      <c r="JG49" s="139"/>
      <c r="JH49" s="139"/>
      <c r="JI49" s="139"/>
      <c r="JJ49" s="139"/>
      <c r="JK49" s="139"/>
      <c r="JL49" s="140"/>
      <c r="JM49" s="141"/>
      <c r="JN49" s="134"/>
      <c r="JO49" s="142"/>
      <c r="JP49" s="142"/>
      <c r="JQ49" s="142"/>
      <c r="JR49" s="142"/>
      <c r="JS49" s="142"/>
      <c r="JT49" s="142"/>
      <c r="JU49" s="89"/>
      <c r="JV49" s="89"/>
      <c r="JW49" s="94"/>
      <c r="JX49" s="89"/>
      <c r="JY49" s="133" t="s">
        <v>1391</v>
      </c>
      <c r="JZ49" s="134"/>
      <c r="KA49" s="89">
        <v>14</v>
      </c>
      <c r="KB49" s="135" t="str">
        <f>IF($AU$7&lt;&gt;0,IF($O$5="Illusionniste",Sorts!BB132,Sorts!BA88),"")</f>
        <v/>
      </c>
      <c r="KC49" s="136"/>
      <c r="KD49" s="136"/>
      <c r="KE49" s="136"/>
      <c r="KF49" s="136"/>
      <c r="KG49" s="136"/>
      <c r="KH49" s="136"/>
      <c r="KI49" s="136"/>
      <c r="KJ49" s="136"/>
      <c r="KK49" s="136"/>
      <c r="KL49" s="136"/>
      <c r="KM49" s="136"/>
      <c r="KN49" s="136"/>
      <c r="KO49" s="136">
        <v>0</v>
      </c>
      <c r="KP49" s="137"/>
      <c r="KQ49" s="138" t="str">
        <f>IF($AU$7&lt;&gt;0,IF($O$5="Illusionniste",Sorts!BB132,Sorts!BB88),"")</f>
        <v/>
      </c>
      <c r="KR49" s="134"/>
      <c r="KS49" s="142" t="str">
        <f>IF($AU$7&lt;&gt;0,IF($O$5="Illusionniste",Sorts!BB132,Sorts!BC88),"")</f>
        <v/>
      </c>
      <c r="KT49" s="142"/>
      <c r="KU49" s="142"/>
      <c r="KV49" s="89" t="str">
        <f>IF($AU$7&lt;&gt;0,IF($O$5="Illusionniste",Sorts!BB132,Sorts!BD88),"")</f>
        <v/>
      </c>
      <c r="KW49" s="89" t="str">
        <f>IF($AU$7&lt;&gt;0,IF($O$5="Illusionniste",Sorts!BB132,Sorts!BE88),"")</f>
        <v/>
      </c>
      <c r="KX49" s="94" t="str">
        <f>IF($AU$7&lt;&gt;0,IF($O$5="Illusionniste",Sorts!BB132,Sorts!BF88),"")</f>
        <v/>
      </c>
    </row>
    <row r="50" spans="2:310" ht="16.149999999999999" customHeight="1" thickTop="1" thickBot="1" x14ac:dyDescent="0.4">
      <c r="B50" s="16"/>
      <c r="D50" s="195" t="str">
        <f>INDEX(Niveaux!$A$374:$L$410,'Joueur 1'!$AM$5+1,MATCH('Joueur 1'!$O$5,Niveaux!$B$374:$L$374,0)+1)</f>
        <v>+2</v>
      </c>
      <c r="E50" s="196"/>
      <c r="G50" s="195" t="str">
        <f>INDEX(Niveaux!$A$337:$L$373,'Joueur 1'!$AM$5+1,MATCH('Joueur 1'!$O$5,Niveaux!$B$337:$L$337,0)+1)</f>
        <v>X2</v>
      </c>
      <c r="H50" s="196"/>
      <c r="K50" s="199" t="s">
        <v>81</v>
      </c>
      <c r="L50" s="187"/>
      <c r="M50" s="188"/>
      <c r="N50" s="188"/>
      <c r="O50" s="188"/>
      <c r="P50" s="188"/>
      <c r="Q50" s="188"/>
      <c r="R50" s="67" t="s">
        <v>562</v>
      </c>
      <c r="S50" s="70">
        <f>+$I$11</f>
        <v>1</v>
      </c>
      <c r="T50" s="51">
        <v>3</v>
      </c>
      <c r="U50" s="162">
        <f>$C$45-IF($R50="N",$I$47,0)-IF($R50="S",1,0)-S50-T50</f>
        <v>16</v>
      </c>
      <c r="V50" s="163"/>
      <c r="W50" s="164" t="e">
        <f>VLOOKUP($L50,Basique!$T$17:$W$27,2,FALSE)</f>
        <v>#N/A</v>
      </c>
      <c r="X50" s="164"/>
      <c r="Y50" s="164" t="e">
        <f>VLOOKUP($L50,Basique!$T$17:$Y$27,3,FALSE)</f>
        <v>#N/A</v>
      </c>
      <c r="Z50" s="164"/>
      <c r="AA50" s="44">
        <f>IF($O$5="MOINE",$AM$5/2,+$N$11)</f>
        <v>1</v>
      </c>
      <c r="AB50" s="44">
        <f>T50</f>
        <v>3</v>
      </c>
      <c r="AC50" s="164">
        <f>AA50+AB50+IF($R50="N",$I$47,0)+IF($R50="S",2,0)</f>
        <v>4</v>
      </c>
      <c r="AD50" s="164"/>
      <c r="AE50" s="44" t="e">
        <f>VLOOKUP($L50,Basique!$T$17:$W$27,4,FALSE)</f>
        <v>#N/A</v>
      </c>
      <c r="AF50" s="162" t="e">
        <f>VLOOKUP($L50,Basique!$T$17:$X$27,5,FALSE)</f>
        <v>#N/A</v>
      </c>
      <c r="AG50" s="163"/>
      <c r="AH50" s="164" t="e">
        <f>INT(AF50/AE50)+$D$39</f>
        <v>#N/A</v>
      </c>
      <c r="AI50" s="164"/>
      <c r="AJ50" s="105"/>
      <c r="AK50" s="30"/>
      <c r="AO50" s="29"/>
      <c r="AQ50" s="156" t="s">
        <v>406</v>
      </c>
      <c r="AR50" s="157"/>
      <c r="AS50" s="157"/>
      <c r="AT50" s="157"/>
      <c r="AU50" s="157"/>
      <c r="AV50" s="157"/>
      <c r="AW50" s="157"/>
      <c r="AX50" s="157"/>
      <c r="AY50" s="157"/>
      <c r="AZ50" s="157"/>
      <c r="BA50" s="157"/>
      <c r="BB50" s="157"/>
      <c r="BC50" s="157"/>
      <c r="BD50" s="157"/>
      <c r="BE50" s="157"/>
      <c r="BF50" s="157"/>
      <c r="BG50" s="157"/>
      <c r="BH50" s="157"/>
      <c r="BI50" s="157"/>
      <c r="BJ50" s="157"/>
      <c r="BK50" s="157"/>
      <c r="BL50" s="157"/>
      <c r="BM50" s="157"/>
      <c r="BN50" s="157"/>
      <c r="BO50" s="157"/>
      <c r="BP50" s="157"/>
      <c r="BQ50" s="157"/>
      <c r="BR50" s="157"/>
      <c r="BS50" s="157"/>
      <c r="BT50" s="157"/>
      <c r="BU50" s="157"/>
      <c r="BV50" s="157"/>
      <c r="BW50" s="157"/>
      <c r="BX50" s="157"/>
      <c r="BY50" s="157"/>
      <c r="BZ50" s="157"/>
      <c r="CA50" s="157"/>
      <c r="CB50" s="157"/>
      <c r="CC50" s="157"/>
      <c r="CD50" s="157"/>
      <c r="CE50" s="157"/>
      <c r="CF50" s="157"/>
      <c r="CG50" s="157"/>
      <c r="CH50" s="157"/>
      <c r="CI50" s="157"/>
      <c r="CJ50" s="157"/>
      <c r="CK50" s="157"/>
      <c r="CL50" s="157"/>
      <c r="CM50" s="157"/>
      <c r="CN50" s="157"/>
      <c r="CO50" s="157"/>
      <c r="CP50" s="158"/>
      <c r="CQ50" s="61"/>
      <c r="CS50" s="87">
        <v>9</v>
      </c>
      <c r="CT50" s="139" t="str">
        <f>IF($AU$5&lt;&gt;0,IF(OR($O$5="CLERC",$O$5="PALADIN"),Sorts!Q12,Sorts!Q36),"")</f>
        <v>Paralysie Animale</v>
      </c>
      <c r="CU50" s="139"/>
      <c r="CV50" s="139"/>
      <c r="CW50" s="139"/>
      <c r="CX50" s="139"/>
      <c r="CY50" s="139"/>
      <c r="CZ50" s="139"/>
      <c r="DA50" s="139"/>
      <c r="DB50" s="139"/>
      <c r="DC50" s="139"/>
      <c r="DD50" s="139"/>
      <c r="DE50" s="139"/>
      <c r="DF50" s="140"/>
      <c r="DG50" s="141">
        <v>0</v>
      </c>
      <c r="DH50" s="134"/>
      <c r="DI50" s="142" t="str">
        <f>IF($AU$5&lt;&gt;0,IF(OR($O$5="CLERC",$O$5="PALADIN"),Sorts!R12,Sorts!R36),"")</f>
        <v>8''</v>
      </c>
      <c r="DJ50" s="142"/>
      <c r="DK50" s="142"/>
      <c r="DL50" s="142" t="str">
        <f>IF($AU$5&lt;&gt;0,IF(OR($O$5="CLERC",$O$5="PALADIN"),Sorts!S12,Sorts!S36),"")</f>
        <v>2r/n</v>
      </c>
      <c r="DM50" s="142"/>
      <c r="DN50" s="142"/>
      <c r="DO50" s="89" t="str">
        <f>IF($AU$5&lt;&gt;0,IF(OR($O$5="CLERC",$O$5="PALADIN"),Sorts!T12,Sorts!T36),"")</f>
        <v>X</v>
      </c>
      <c r="DP50" s="89" t="str">
        <f>IF($AU$5&lt;&gt;0,IF(OR($O$5="CLERC",$O$5="PALADIN"),Sorts!U12,Sorts!U36),"")</f>
        <v>X</v>
      </c>
      <c r="DQ50" s="94" t="str">
        <f>IF($AU$5&lt;&gt;0,IF(OR($O$5="CLERC",$O$5="PALADIN"),Sorts!V12,Sorts!V36),"")</f>
        <v>X</v>
      </c>
      <c r="DR50" s="89"/>
      <c r="DS50" s="133" t="s">
        <v>1391</v>
      </c>
      <c r="DT50" s="134"/>
      <c r="DU50" s="89">
        <v>9</v>
      </c>
      <c r="DV50" s="135" t="str">
        <f>IF($AU$7&lt;&gt;0,IF($O$5="Illusionniste",Sorts!W127,Sorts!Q83),"")</f>
        <v/>
      </c>
      <c r="DW50" s="136"/>
      <c r="DX50" s="136"/>
      <c r="DY50" s="136"/>
      <c r="DZ50" s="136"/>
      <c r="EA50" s="136"/>
      <c r="EB50" s="136"/>
      <c r="EC50" s="136"/>
      <c r="ED50" s="136"/>
      <c r="EE50" s="136"/>
      <c r="EF50" s="136"/>
      <c r="EG50" s="136"/>
      <c r="EH50" s="136"/>
      <c r="EI50" s="136">
        <v>0</v>
      </c>
      <c r="EJ50" s="137"/>
      <c r="EK50" s="138" t="str">
        <f>IF($AU$7&lt;&gt;0,IF($O$5="Illusionniste",Sorts!X127,Sorts!R83),"")</f>
        <v/>
      </c>
      <c r="EL50" s="134"/>
      <c r="EM50" s="142" t="str">
        <f>IF($AU$7&lt;&gt;0,IF($O$5="Illusionniste",Sorts!Y127,Sorts!S83),"")</f>
        <v/>
      </c>
      <c r="EN50" s="142"/>
      <c r="EO50" s="142"/>
      <c r="EP50" s="89" t="str">
        <f>IF($AU$7&lt;&gt;0,IF($O$5="Illusionniste",Sorts!Z127,Sorts!T83),"")</f>
        <v/>
      </c>
      <c r="EQ50" s="89" t="str">
        <f>IF($AU$7&lt;&gt;0,IF($O$5="Illusionniste",Sorts!AA127,Sorts!U83),"")</f>
        <v/>
      </c>
      <c r="ER50" s="94" t="str">
        <f>IF($AU$7&lt;&gt;0,IF($O$5="Illusionniste",Sorts!AB127,Sorts!V83),"")</f>
        <v/>
      </c>
      <c r="ES50" s="61"/>
      <c r="EU50" s="87">
        <v>13</v>
      </c>
      <c r="EV50" s="139">
        <f>IF($AU$5&lt;&gt;0,IF(OR($O$5="CLERC",$O$5="PALADIN"),Sorts!AC16,Sorts!AC40),"")</f>
        <v>0</v>
      </c>
      <c r="EW50" s="139"/>
      <c r="EX50" s="139"/>
      <c r="EY50" s="139"/>
      <c r="EZ50" s="139"/>
      <c r="FA50" s="139"/>
      <c r="FB50" s="139"/>
      <c r="FC50" s="139"/>
      <c r="FD50" s="139"/>
      <c r="FE50" s="139"/>
      <c r="FF50" s="139"/>
      <c r="FG50" s="139"/>
      <c r="FH50" s="140"/>
      <c r="FI50" s="141">
        <v>0</v>
      </c>
      <c r="FJ50" s="134"/>
      <c r="FK50" s="142">
        <f>IF($AU$5&lt;&gt;0,IF(OR($O$5="CLERC",$O$5="PALADIN"),Sorts!AD16,Sorts!AD40),"")</f>
        <v>0</v>
      </c>
      <c r="FL50" s="142"/>
      <c r="FM50" s="142"/>
      <c r="FN50" s="142">
        <f>IF($AU$5&lt;&gt;0,IF(OR($O$5="CLERC",$O$5="PALADIN"),Sorts!AE16,Sorts!AE40),"")</f>
        <v>0</v>
      </c>
      <c r="FO50" s="142"/>
      <c r="FP50" s="142"/>
      <c r="FQ50" s="89">
        <f>IF($AU$5&lt;&gt;0,IF(OR($O$5="CLERC",$O$5="PALADIN"),Sorts!AF16,Sorts!AF40),"")</f>
        <v>0</v>
      </c>
      <c r="FR50" s="89">
        <f>IF($AU$5&lt;&gt;0,IF(OR($O$5="CLERC",$O$5="PALADIN"),Sorts!AG16,Sorts!AG40),"")</f>
        <v>0</v>
      </c>
      <c r="FS50" s="94">
        <f>IF($AU$5&lt;&gt;0,IF(OR($O$5="CLERC",$O$5="PALADIN"),Sorts!AH16,Sorts!AH40),"")</f>
        <v>0</v>
      </c>
      <c r="FT50" s="89"/>
      <c r="FU50" s="133" t="s">
        <v>1391</v>
      </c>
      <c r="FV50" s="134"/>
      <c r="FW50" s="89">
        <v>13</v>
      </c>
      <c r="FX50" s="135" t="str">
        <f>IF($AU$7&lt;&gt;0,IF($O$5="Illusionniste",Sorts!AI131,Sorts!AC87),"")</f>
        <v/>
      </c>
      <c r="FY50" s="136"/>
      <c r="FZ50" s="136"/>
      <c r="GA50" s="136"/>
      <c r="GB50" s="136"/>
      <c r="GC50" s="136"/>
      <c r="GD50" s="136"/>
      <c r="GE50" s="136"/>
      <c r="GF50" s="136"/>
      <c r="GG50" s="136"/>
      <c r="GH50" s="136"/>
      <c r="GI50" s="136"/>
      <c r="GJ50" s="136"/>
      <c r="GK50" s="136">
        <v>0</v>
      </c>
      <c r="GL50" s="137"/>
      <c r="GM50" s="138" t="str">
        <f>IF($AU$7&lt;&gt;0,IF($O$5="Illusionniste",Sorts!AJ131,Sorts!AD87),"")</f>
        <v/>
      </c>
      <c r="GN50" s="134"/>
      <c r="GO50" s="142" t="str">
        <f>IF($AU$7&lt;&gt;0,IF($O$5="Illusionniste",Sorts!AK131,Sorts!AE87),"")</f>
        <v/>
      </c>
      <c r="GP50" s="142"/>
      <c r="GQ50" s="142"/>
      <c r="GR50" s="89" t="str">
        <f>IF($AU$7&lt;&gt;0,IF($O$5="Illusionniste",Sorts!AL131,Sorts!AF87),"")</f>
        <v/>
      </c>
      <c r="GS50" s="89" t="str">
        <f>IF($AU$7&lt;&gt;0,IF($O$5="Illusionniste",Sorts!AM131,Sorts!AG87),"")</f>
        <v/>
      </c>
      <c r="GT50" s="94" t="str">
        <f>IF($AU$7&lt;&gt;0,IF($O$5="Illusionniste",Sorts!AN131,Sorts!AH87),"")</f>
        <v/>
      </c>
      <c r="GU50" s="61"/>
      <c r="GW50" s="87">
        <v>15</v>
      </c>
      <c r="GX50" s="139"/>
      <c r="GY50" s="139"/>
      <c r="GZ50" s="139"/>
      <c r="HA50" s="139"/>
      <c r="HB50" s="139"/>
      <c r="HC50" s="139"/>
      <c r="HD50" s="139"/>
      <c r="HE50" s="139"/>
      <c r="HF50" s="139"/>
      <c r="HG50" s="139"/>
      <c r="HH50" s="139"/>
      <c r="HI50" s="139"/>
      <c r="HJ50" s="140"/>
      <c r="HK50" s="141"/>
      <c r="HL50" s="134"/>
      <c r="HM50" s="142"/>
      <c r="HN50" s="142"/>
      <c r="HO50" s="142"/>
      <c r="HP50" s="142"/>
      <c r="HQ50" s="142"/>
      <c r="HR50" s="142"/>
      <c r="HS50" s="89"/>
      <c r="HT50" s="89"/>
      <c r="HU50" s="94"/>
      <c r="HV50" s="89"/>
      <c r="HW50" s="133" t="s">
        <v>1391</v>
      </c>
      <c r="HX50" s="134"/>
      <c r="HY50" s="89">
        <v>15</v>
      </c>
      <c r="HZ50" s="135" t="str">
        <f>IF($AU$7&lt;&gt;0,IF($O$5="Illusionniste",Sorts!AU133,Sorts!AO89),"")</f>
        <v/>
      </c>
      <c r="IA50" s="136"/>
      <c r="IB50" s="136"/>
      <c r="IC50" s="136"/>
      <c r="ID50" s="136"/>
      <c r="IE50" s="136"/>
      <c r="IF50" s="136"/>
      <c r="IG50" s="136"/>
      <c r="IH50" s="136"/>
      <c r="II50" s="136"/>
      <c r="IJ50" s="136"/>
      <c r="IK50" s="136"/>
      <c r="IL50" s="136"/>
      <c r="IM50" s="136">
        <v>0</v>
      </c>
      <c r="IN50" s="137"/>
      <c r="IO50" s="138" t="str">
        <f>IF($AU$7&lt;&gt;0,IF($O$5="Illusionniste",Sorts!AV133,Sorts!AP89),"")</f>
        <v/>
      </c>
      <c r="IP50" s="134"/>
      <c r="IQ50" s="142" t="str">
        <f>IF($AU$7&lt;&gt;0,IF($O$5="Illusionniste",Sorts!AW133,Sorts!AQ89),"")</f>
        <v/>
      </c>
      <c r="IR50" s="142"/>
      <c r="IS50" s="142"/>
      <c r="IT50" s="89" t="str">
        <f>IF($AU$7&lt;&gt;0,IF($O$5="Illusionniste",Sorts!AX133,Sorts!AR89),"")</f>
        <v/>
      </c>
      <c r="IU50" s="89" t="str">
        <f>IF($AU$7&lt;&gt;0,IF($O$5="Illusionniste",Sorts!AY133,Sorts!AS89),"")</f>
        <v/>
      </c>
      <c r="IV50" s="94" t="str">
        <f>IF($AU$7&lt;&gt;0,IF($O$5="Illusionniste",Sorts!AZ133,Sorts!AT89),"")</f>
        <v/>
      </c>
      <c r="IW50" s="61"/>
      <c r="IY50" s="87"/>
      <c r="IZ50" s="139"/>
      <c r="JA50" s="139"/>
      <c r="JB50" s="139"/>
      <c r="JC50" s="139"/>
      <c r="JD50" s="139"/>
      <c r="JE50" s="139"/>
      <c r="JF50" s="139"/>
      <c r="JG50" s="139"/>
      <c r="JH50" s="139"/>
      <c r="JI50" s="139"/>
      <c r="JJ50" s="139"/>
      <c r="JK50" s="139"/>
      <c r="JL50" s="140"/>
      <c r="JM50" s="141"/>
      <c r="JN50" s="134"/>
      <c r="JO50" s="142"/>
      <c r="JP50" s="142"/>
      <c r="JQ50" s="142"/>
      <c r="JR50" s="142"/>
      <c r="JS50" s="142"/>
      <c r="JT50" s="142"/>
      <c r="JU50" s="89"/>
      <c r="JV50" s="89"/>
      <c r="JW50" s="94"/>
      <c r="JX50" s="89"/>
      <c r="JY50" s="133" t="s">
        <v>1391</v>
      </c>
      <c r="JZ50" s="134"/>
      <c r="KA50" s="89">
        <v>15</v>
      </c>
      <c r="KB50" s="135" t="str">
        <f>IF($AU$7&lt;&gt;0,IF($O$5="Illusionniste",Sorts!BB133,Sorts!BA89),"")</f>
        <v/>
      </c>
      <c r="KC50" s="136"/>
      <c r="KD50" s="136"/>
      <c r="KE50" s="136"/>
      <c r="KF50" s="136"/>
      <c r="KG50" s="136"/>
      <c r="KH50" s="136"/>
      <c r="KI50" s="136"/>
      <c r="KJ50" s="136"/>
      <c r="KK50" s="136"/>
      <c r="KL50" s="136"/>
      <c r="KM50" s="136"/>
      <c r="KN50" s="136"/>
      <c r="KO50" s="136">
        <v>0</v>
      </c>
      <c r="KP50" s="137"/>
      <c r="KQ50" s="138" t="str">
        <f>IF($AU$7&lt;&gt;0,IF($O$5="Illusionniste",Sorts!BB133,Sorts!BB89),"")</f>
        <v/>
      </c>
      <c r="KR50" s="134"/>
      <c r="KS50" s="142" t="str">
        <f>IF($AU$7&lt;&gt;0,IF($O$5="Illusionniste",Sorts!BB133,Sorts!BC89),"")</f>
        <v/>
      </c>
      <c r="KT50" s="142"/>
      <c r="KU50" s="142"/>
      <c r="KV50" s="89" t="str">
        <f>IF($AU$7&lt;&gt;0,IF($O$5="Illusionniste",Sorts!BB133,Sorts!BD89),"")</f>
        <v/>
      </c>
      <c r="KW50" s="89" t="str">
        <f>IF($AU$7&lt;&gt;0,IF($O$5="Illusionniste",Sorts!BB133,Sorts!BE89),"")</f>
        <v/>
      </c>
      <c r="KX50" s="94" t="str">
        <f>IF($AU$7&lt;&gt;0,IF($O$5="Illusionniste",Sorts!BB133,Sorts!BF89),"")</f>
        <v/>
      </c>
    </row>
    <row r="51" spans="2:310" ht="16.149999999999999" customHeight="1" thickBot="1" x14ac:dyDescent="0.35">
      <c r="B51" s="16"/>
      <c r="D51" s="197"/>
      <c r="E51" s="198"/>
      <c r="G51" s="197"/>
      <c r="H51" s="198"/>
      <c r="K51" s="199"/>
      <c r="L51" s="187"/>
      <c r="M51" s="188"/>
      <c r="N51" s="188"/>
      <c r="O51" s="188"/>
      <c r="P51" s="188"/>
      <c r="Q51" s="188"/>
      <c r="R51" s="67" t="s">
        <v>461</v>
      </c>
      <c r="S51" s="70">
        <f>+$I$11</f>
        <v>1</v>
      </c>
      <c r="T51" s="51">
        <v>0</v>
      </c>
      <c r="U51" s="162">
        <f>$C$45-IF($R51="N",$I$47,0)-IF($R51="S",1,0)-S51-T51</f>
        <v>23</v>
      </c>
      <c r="V51" s="163"/>
      <c r="W51" s="164" t="e">
        <f>VLOOKUP($L51,Basique!$T$17:$W$27,2,FALSE)</f>
        <v>#N/A</v>
      </c>
      <c r="X51" s="164"/>
      <c r="Y51" s="164" t="e">
        <f>VLOOKUP($L51,Basique!$T$17:$Y$27,3,FALSE)</f>
        <v>#N/A</v>
      </c>
      <c r="Z51" s="164"/>
      <c r="AA51" s="44">
        <f>IF($O$5="MOINE",$AM$5/2,+$N$11)</f>
        <v>1</v>
      </c>
      <c r="AB51" s="44">
        <f>T51</f>
        <v>0</v>
      </c>
      <c r="AC51" s="164">
        <f>AA51+AB51+IF($R51="N",$I$47,0)+IF($R51="S",2,0)</f>
        <v>-3</v>
      </c>
      <c r="AD51" s="164"/>
      <c r="AE51" s="44" t="e">
        <f>VLOOKUP($L51,Basique!$T$17:$W$27,4,FALSE)</f>
        <v>#N/A</v>
      </c>
      <c r="AF51" s="162" t="e">
        <f>VLOOKUP($L51,Basique!$T$17:$X$27,5,FALSE)</f>
        <v>#N/A</v>
      </c>
      <c r="AG51" s="163"/>
      <c r="AH51" s="164" t="e">
        <f>INT(AF51/AE51)+$D$39</f>
        <v>#N/A</v>
      </c>
      <c r="AI51" s="164"/>
      <c r="AJ51" s="105"/>
      <c r="AK51" s="77"/>
      <c r="AL51" s="66"/>
      <c r="AM51" s="66"/>
      <c r="AN51" s="66"/>
      <c r="AO51" s="79"/>
      <c r="AQ51" s="16"/>
      <c r="CP51" s="29"/>
      <c r="CQ51" s="61"/>
      <c r="CS51" s="87">
        <v>10</v>
      </c>
      <c r="CT51" s="139" t="str">
        <f>IF($AU$5&lt;&gt;0,IF(OR($O$5="CLERC",$O$5="PALADIN"),Sorts!Q13,Sorts!Q37),"")</f>
        <v>Perception des Alignements</v>
      </c>
      <c r="CU51" s="139"/>
      <c r="CV51" s="139"/>
      <c r="CW51" s="139"/>
      <c r="CX51" s="139"/>
      <c r="CY51" s="139"/>
      <c r="CZ51" s="139"/>
      <c r="DA51" s="139"/>
      <c r="DB51" s="139"/>
      <c r="DC51" s="139"/>
      <c r="DD51" s="139"/>
      <c r="DE51" s="139"/>
      <c r="DF51" s="140"/>
      <c r="DG51" s="141">
        <v>0</v>
      </c>
      <c r="DH51" s="134"/>
      <c r="DI51" s="142" t="str">
        <f>IF($AU$5&lt;&gt;0,IF(OR($O$5="CLERC",$O$5="PALADIN"),Sorts!R13,Sorts!R37),"")</f>
        <v>1''</v>
      </c>
      <c r="DJ51" s="142"/>
      <c r="DK51" s="142"/>
      <c r="DL51" s="142" t="str">
        <f>IF($AU$5&lt;&gt;0,IF(OR($O$5="CLERC",$O$5="PALADIN"),Sorts!S13,Sorts!S37),"")</f>
        <v>5r</v>
      </c>
      <c r="DM51" s="142"/>
      <c r="DN51" s="142"/>
      <c r="DO51" s="89" t="str">
        <f>IF($AU$5&lt;&gt;0,IF(OR($O$5="CLERC",$O$5="PALADIN"),Sorts!T13,Sorts!T37),"")</f>
        <v>X</v>
      </c>
      <c r="DP51" s="89" t="str">
        <f>IF($AU$5&lt;&gt;0,IF(OR($O$5="CLERC",$O$5="PALADIN"),Sorts!U13,Sorts!U37),"")</f>
        <v>X</v>
      </c>
      <c r="DQ51" s="94" t="str">
        <f>IF($AU$5&lt;&gt;0,IF(OR($O$5="CLERC",$O$5="PALADIN"),Sorts!V13,Sorts!V37),"")</f>
        <v>/</v>
      </c>
      <c r="DR51" s="89"/>
      <c r="DS51" s="133" t="s">
        <v>1391</v>
      </c>
      <c r="DT51" s="134"/>
      <c r="DU51" s="89">
        <v>10</v>
      </c>
      <c r="DV51" s="135" t="str">
        <f>IF($AU$7&lt;&gt;0,IF($O$5="Illusionniste",Sorts!W128,Sorts!Q84),"")</f>
        <v/>
      </c>
      <c r="DW51" s="136"/>
      <c r="DX51" s="136"/>
      <c r="DY51" s="136"/>
      <c r="DZ51" s="136"/>
      <c r="EA51" s="136"/>
      <c r="EB51" s="136"/>
      <c r="EC51" s="136"/>
      <c r="ED51" s="136"/>
      <c r="EE51" s="136"/>
      <c r="EF51" s="136"/>
      <c r="EG51" s="136"/>
      <c r="EH51" s="136"/>
      <c r="EI51" s="136">
        <v>0</v>
      </c>
      <c r="EJ51" s="137"/>
      <c r="EK51" s="138" t="str">
        <f>IF($AU$7&lt;&gt;0,IF($O$5="Illusionniste",Sorts!X128,Sorts!R84),"")</f>
        <v/>
      </c>
      <c r="EL51" s="134"/>
      <c r="EM51" s="142" t="str">
        <f>IF($AU$7&lt;&gt;0,IF($O$5="Illusionniste",Sorts!Y128,Sorts!S84),"")</f>
        <v/>
      </c>
      <c r="EN51" s="142"/>
      <c r="EO51" s="142"/>
      <c r="EP51" s="89" t="str">
        <f>IF($AU$7&lt;&gt;0,IF($O$5="Illusionniste",Sorts!Z128,Sorts!T84),"")</f>
        <v/>
      </c>
      <c r="EQ51" s="89" t="str">
        <f>IF($AU$7&lt;&gt;0,IF($O$5="Illusionniste",Sorts!AA128,Sorts!U84),"")</f>
        <v/>
      </c>
      <c r="ER51" s="94" t="str">
        <f>IF($AU$7&lt;&gt;0,IF($O$5="Illusionniste",Sorts!AB128,Sorts!V84),"")</f>
        <v/>
      </c>
      <c r="ES51" s="61"/>
      <c r="EU51" s="87">
        <v>14</v>
      </c>
      <c r="EV51" s="139">
        <f>IF($AU$5&lt;&gt;0,IF(OR($O$5="CLERC",$O$5="PALADIN"),Sorts!AC17,Sorts!AC41),"")</f>
        <v>0</v>
      </c>
      <c r="EW51" s="139"/>
      <c r="EX51" s="139"/>
      <c r="EY51" s="139"/>
      <c r="EZ51" s="139"/>
      <c r="FA51" s="139"/>
      <c r="FB51" s="139"/>
      <c r="FC51" s="139"/>
      <c r="FD51" s="139"/>
      <c r="FE51" s="139"/>
      <c r="FF51" s="139"/>
      <c r="FG51" s="139"/>
      <c r="FH51" s="140"/>
      <c r="FI51" s="141">
        <v>0</v>
      </c>
      <c r="FJ51" s="134"/>
      <c r="FK51" s="142">
        <f>IF($AU$5&lt;&gt;0,IF(OR($O$5="CLERC",$O$5="PALADIN"),Sorts!AD17,Sorts!AD41),"")</f>
        <v>0</v>
      </c>
      <c r="FL51" s="142"/>
      <c r="FM51" s="142"/>
      <c r="FN51" s="142">
        <f>IF($AU$5&lt;&gt;0,IF(OR($O$5="CLERC",$O$5="PALADIN"),Sorts!AE17,Sorts!AE41),"")</f>
        <v>0</v>
      </c>
      <c r="FO51" s="142"/>
      <c r="FP51" s="142"/>
      <c r="FQ51" s="89">
        <f>IF($AU$5&lt;&gt;0,IF(OR($O$5="CLERC",$O$5="PALADIN"),Sorts!AF17,Sorts!AF41),"")</f>
        <v>0</v>
      </c>
      <c r="FR51" s="89">
        <f>IF($AU$5&lt;&gt;0,IF(OR($O$5="CLERC",$O$5="PALADIN"),Sorts!AG17,Sorts!AG41),"")</f>
        <v>0</v>
      </c>
      <c r="FS51" s="94">
        <f>IF($AU$5&lt;&gt;0,IF(OR($O$5="CLERC",$O$5="PALADIN"),Sorts!AH17,Sorts!AH41),"")</f>
        <v>0</v>
      </c>
      <c r="FT51" s="89"/>
      <c r="FU51" s="133" t="s">
        <v>1391</v>
      </c>
      <c r="FV51" s="134"/>
      <c r="FW51" s="89">
        <v>14</v>
      </c>
      <c r="FX51" s="135" t="str">
        <f>IF($AU$7&lt;&gt;0,IF($O$5="Illusionniste",Sorts!AI132,Sorts!AC88),"")</f>
        <v/>
      </c>
      <c r="FY51" s="136"/>
      <c r="FZ51" s="136"/>
      <c r="GA51" s="136"/>
      <c r="GB51" s="136"/>
      <c r="GC51" s="136"/>
      <c r="GD51" s="136"/>
      <c r="GE51" s="136"/>
      <c r="GF51" s="136"/>
      <c r="GG51" s="136"/>
      <c r="GH51" s="136"/>
      <c r="GI51" s="136"/>
      <c r="GJ51" s="136"/>
      <c r="GK51" s="136">
        <v>0</v>
      </c>
      <c r="GL51" s="137"/>
      <c r="GM51" s="138" t="str">
        <f>IF($AU$7&lt;&gt;0,IF($O$5="Illusionniste",Sorts!AJ132,Sorts!AD88),"")</f>
        <v/>
      </c>
      <c r="GN51" s="134"/>
      <c r="GO51" s="142" t="str">
        <f>IF($AU$7&lt;&gt;0,IF($O$5="Illusionniste",Sorts!AK132,Sorts!AE88),"")</f>
        <v/>
      </c>
      <c r="GP51" s="142"/>
      <c r="GQ51" s="142"/>
      <c r="GR51" s="89" t="str">
        <f>IF($AU$7&lt;&gt;0,IF($O$5="Illusionniste",Sorts!AL132,Sorts!AF88),"")</f>
        <v/>
      </c>
      <c r="GS51" s="89" t="str">
        <f>IF($AU$7&lt;&gt;0,IF($O$5="Illusionniste",Sorts!AM132,Sorts!AG88),"")</f>
        <v/>
      </c>
      <c r="GT51" s="94" t="str">
        <f>IF($AU$7&lt;&gt;0,IF($O$5="Illusionniste",Sorts!AN132,Sorts!AH88),"")</f>
        <v/>
      </c>
      <c r="GU51" s="61"/>
      <c r="GW51" s="87">
        <v>16</v>
      </c>
      <c r="GX51" s="139"/>
      <c r="GY51" s="139"/>
      <c r="GZ51" s="139"/>
      <c r="HA51" s="139"/>
      <c r="HB51" s="139"/>
      <c r="HC51" s="139"/>
      <c r="HD51" s="139"/>
      <c r="HE51" s="139"/>
      <c r="HF51" s="139"/>
      <c r="HG51" s="139"/>
      <c r="HH51" s="139"/>
      <c r="HI51" s="139"/>
      <c r="HJ51" s="140"/>
      <c r="HK51" s="141"/>
      <c r="HL51" s="134"/>
      <c r="HM51" s="142"/>
      <c r="HN51" s="142"/>
      <c r="HO51" s="142"/>
      <c r="HP51" s="142"/>
      <c r="HQ51" s="142"/>
      <c r="HR51" s="142"/>
      <c r="HS51" s="89"/>
      <c r="HT51" s="89"/>
      <c r="HU51" s="94"/>
      <c r="HV51" s="89"/>
      <c r="HW51" s="133" t="s">
        <v>1391</v>
      </c>
      <c r="HX51" s="134"/>
      <c r="HY51" s="89">
        <v>16</v>
      </c>
      <c r="HZ51" s="135" t="str">
        <f>IF($AU$7&lt;&gt;0,IF($O$5="Illusionniste",Sorts!AU134,Sorts!AO90),"")</f>
        <v/>
      </c>
      <c r="IA51" s="136"/>
      <c r="IB51" s="136"/>
      <c r="IC51" s="136"/>
      <c r="ID51" s="136"/>
      <c r="IE51" s="136"/>
      <c r="IF51" s="136"/>
      <c r="IG51" s="136"/>
      <c r="IH51" s="136"/>
      <c r="II51" s="136"/>
      <c r="IJ51" s="136"/>
      <c r="IK51" s="136"/>
      <c r="IL51" s="136"/>
      <c r="IM51" s="136">
        <v>0</v>
      </c>
      <c r="IN51" s="137"/>
      <c r="IO51" s="138" t="str">
        <f>IF($AU$7&lt;&gt;0,IF($O$5="Illusionniste",Sorts!AV134,Sorts!AP90),"")</f>
        <v/>
      </c>
      <c r="IP51" s="134"/>
      <c r="IQ51" s="142" t="str">
        <f>IF($AU$7&lt;&gt;0,IF($O$5="Illusionniste",Sorts!AW134,Sorts!AQ90),"")</f>
        <v/>
      </c>
      <c r="IR51" s="142"/>
      <c r="IS51" s="142"/>
      <c r="IT51" s="89" t="str">
        <f>IF($AU$7&lt;&gt;0,IF($O$5="Illusionniste",Sorts!AX134,Sorts!AR90),"")</f>
        <v/>
      </c>
      <c r="IU51" s="89" t="str">
        <f>IF($AU$7&lt;&gt;0,IF($O$5="Illusionniste",Sorts!AY134,Sorts!AS90),"")</f>
        <v/>
      </c>
      <c r="IV51" s="94" t="str">
        <f>IF($AU$7&lt;&gt;0,IF($O$5="Illusionniste",Sorts!AZ134,Sorts!AT90),"")</f>
        <v/>
      </c>
      <c r="IW51" s="61"/>
      <c r="IY51" s="87"/>
      <c r="IZ51" s="139"/>
      <c r="JA51" s="139"/>
      <c r="JB51" s="139"/>
      <c r="JC51" s="139"/>
      <c r="JD51" s="139"/>
      <c r="JE51" s="139"/>
      <c r="JF51" s="139"/>
      <c r="JG51" s="139"/>
      <c r="JH51" s="139"/>
      <c r="JI51" s="139"/>
      <c r="JJ51" s="139"/>
      <c r="JK51" s="139"/>
      <c r="JL51" s="140"/>
      <c r="JM51" s="141"/>
      <c r="JN51" s="134"/>
      <c r="JO51" s="142"/>
      <c r="JP51" s="142"/>
      <c r="JQ51" s="142"/>
      <c r="JR51" s="142"/>
      <c r="JS51" s="142"/>
      <c r="JT51" s="142"/>
      <c r="JU51" s="89"/>
      <c r="JV51" s="89"/>
      <c r="JW51" s="94"/>
      <c r="JX51" s="89"/>
      <c r="JY51" s="133" t="s">
        <v>1391</v>
      </c>
      <c r="JZ51" s="134"/>
      <c r="KA51" s="89">
        <v>16</v>
      </c>
      <c r="KB51" s="135" t="str">
        <f>IF($AU$7&lt;&gt;0,IF($O$5="Illusionniste",Sorts!BB134,Sorts!BA90),"")</f>
        <v/>
      </c>
      <c r="KC51" s="136"/>
      <c r="KD51" s="136"/>
      <c r="KE51" s="136"/>
      <c r="KF51" s="136"/>
      <c r="KG51" s="136"/>
      <c r="KH51" s="136"/>
      <c r="KI51" s="136"/>
      <c r="KJ51" s="136"/>
      <c r="KK51" s="136"/>
      <c r="KL51" s="136"/>
      <c r="KM51" s="136"/>
      <c r="KN51" s="136"/>
      <c r="KO51" s="136">
        <v>0</v>
      </c>
      <c r="KP51" s="137"/>
      <c r="KQ51" s="138" t="str">
        <f>IF($AU$7&lt;&gt;0,IF($O$5="Illusionniste",Sorts!BB134,Sorts!BB90),"")</f>
        <v/>
      </c>
      <c r="KR51" s="134"/>
      <c r="KS51" s="142" t="str">
        <f>IF($AU$7&lt;&gt;0,IF($O$5="Illusionniste",Sorts!BB134,Sorts!BC90),"")</f>
        <v/>
      </c>
      <c r="KT51" s="142"/>
      <c r="KU51" s="142"/>
      <c r="KV51" s="89" t="str">
        <f>IF($AU$7&lt;&gt;0,IF($O$5="Illusionniste",Sorts!BB134,Sorts!BD90),"")</f>
        <v/>
      </c>
      <c r="KW51" s="89" t="str">
        <f>IF($AU$7&lt;&gt;0,IF($O$5="Illusionniste",Sorts!BB134,Sorts!BE90),"")</f>
        <v/>
      </c>
      <c r="KX51" s="94" t="str">
        <f>IF($AU$7&lt;&gt;0,IF($O$5="Illusionniste",Sorts!BB134,Sorts!BF90),"")</f>
        <v/>
      </c>
    </row>
    <row r="52" spans="2:310" ht="17.45" customHeight="1" thickTop="1" thickBot="1" x14ac:dyDescent="0.4">
      <c r="B52" s="23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78"/>
      <c r="O52" s="24"/>
      <c r="P52" s="78"/>
      <c r="Q52" s="24"/>
      <c r="R52" s="78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31"/>
      <c r="AQ52" s="16"/>
      <c r="CP52" s="29"/>
      <c r="CQ52" s="61"/>
      <c r="CS52" s="87">
        <v>11</v>
      </c>
      <c r="CT52" s="139" t="str">
        <f>IF($AU$5&lt;&gt;0,IF(OR($O$5="CLERC",$O$5="PALADIN"),Sorts!Q14,Sorts!Q38),"")</f>
        <v>Piège Sylvestre</v>
      </c>
      <c r="CU52" s="139"/>
      <c r="CV52" s="139"/>
      <c r="CW52" s="139"/>
      <c r="CX52" s="139"/>
      <c r="CY52" s="139"/>
      <c r="CZ52" s="139"/>
      <c r="DA52" s="139"/>
      <c r="DB52" s="139"/>
      <c r="DC52" s="139"/>
      <c r="DD52" s="139"/>
      <c r="DE52" s="139"/>
      <c r="DF52" s="140"/>
      <c r="DG52" s="141">
        <v>0</v>
      </c>
      <c r="DH52" s="134"/>
      <c r="DI52" s="142" t="str">
        <f>IF($AU$5&lt;&gt;0,IF(OR($O$5="CLERC",$O$5="PALADIN"),Sorts!R14,Sorts!R38),"")</f>
        <v>T</v>
      </c>
      <c r="DJ52" s="142"/>
      <c r="DK52" s="142"/>
      <c r="DL52" s="142" t="str">
        <f>IF($AU$5&lt;&gt;0,IF(OR($O$5="CLERC",$O$5="PALADIN"),Sorts!S14,Sorts!S38),"")</f>
        <v>P</v>
      </c>
      <c r="DM52" s="142"/>
      <c r="DN52" s="142"/>
      <c r="DO52" s="89" t="str">
        <f>IF($AU$5&lt;&gt;0,IF(OR($O$5="CLERC",$O$5="PALADIN"),Sorts!T14,Sorts!T38),"")</f>
        <v>X</v>
      </c>
      <c r="DP52" s="89" t="str">
        <f>IF($AU$5&lt;&gt;0,IF(OR($O$5="CLERC",$O$5="PALADIN"),Sorts!U14,Sorts!U38),"")</f>
        <v>X</v>
      </c>
      <c r="DQ52" s="94" t="str">
        <f>IF($AU$5&lt;&gt;0,IF(OR($O$5="CLERC",$O$5="PALADIN"),Sorts!V14,Sorts!V38),"")</f>
        <v>X</v>
      </c>
      <c r="DR52" s="89"/>
      <c r="DS52" s="133" t="s">
        <v>1391</v>
      </c>
      <c r="DT52" s="134"/>
      <c r="DU52" s="89">
        <v>11</v>
      </c>
      <c r="DV52" s="135" t="str">
        <f>IF($AU$7&lt;&gt;0,IF($O$5="Illusionniste",Sorts!W129,Sorts!Q85),"")</f>
        <v/>
      </c>
      <c r="DW52" s="136"/>
      <c r="DX52" s="136"/>
      <c r="DY52" s="136"/>
      <c r="DZ52" s="136"/>
      <c r="EA52" s="136"/>
      <c r="EB52" s="136"/>
      <c r="EC52" s="136"/>
      <c r="ED52" s="136"/>
      <c r="EE52" s="136"/>
      <c r="EF52" s="136"/>
      <c r="EG52" s="136"/>
      <c r="EH52" s="136"/>
      <c r="EI52" s="136">
        <v>0</v>
      </c>
      <c r="EJ52" s="137"/>
      <c r="EK52" s="138" t="str">
        <f>IF($AU$7&lt;&gt;0,IF($O$5="Illusionniste",Sorts!X129,Sorts!R85),"")</f>
        <v/>
      </c>
      <c r="EL52" s="134"/>
      <c r="EM52" s="142" t="str">
        <f>IF($AU$7&lt;&gt;0,IF($O$5="Illusionniste",Sorts!Y129,Sorts!S85),"")</f>
        <v/>
      </c>
      <c r="EN52" s="142"/>
      <c r="EO52" s="142"/>
      <c r="EP52" s="89" t="str">
        <f>IF($AU$7&lt;&gt;0,IF($O$5="Illusionniste",Sorts!Z129,Sorts!T85),"")</f>
        <v/>
      </c>
      <c r="EQ52" s="89" t="str">
        <f>IF($AU$7&lt;&gt;0,IF($O$5="Illusionniste",Sorts!AA129,Sorts!U85),"")</f>
        <v/>
      </c>
      <c r="ER52" s="94" t="str">
        <f>IF($AU$7&lt;&gt;0,IF($O$5="Illusionniste",Sorts!AB129,Sorts!V85),"")</f>
        <v/>
      </c>
      <c r="ES52" s="61"/>
      <c r="EU52" s="87">
        <v>15</v>
      </c>
      <c r="EV52" s="139">
        <f>IF($AU$5&lt;&gt;0,IF(OR($O$5="CLERC",$O$5="PALADIN"),Sorts!AC18,Sorts!AC42),"")</f>
        <v>0</v>
      </c>
      <c r="EW52" s="139"/>
      <c r="EX52" s="139"/>
      <c r="EY52" s="139"/>
      <c r="EZ52" s="139"/>
      <c r="FA52" s="139"/>
      <c r="FB52" s="139"/>
      <c r="FC52" s="139"/>
      <c r="FD52" s="139"/>
      <c r="FE52" s="139"/>
      <c r="FF52" s="139"/>
      <c r="FG52" s="139"/>
      <c r="FH52" s="140"/>
      <c r="FI52" s="141">
        <v>0</v>
      </c>
      <c r="FJ52" s="134"/>
      <c r="FK52" s="142">
        <f>IF($AU$5&lt;&gt;0,IF(OR($O$5="CLERC",$O$5="PALADIN"),Sorts!AD18,Sorts!AD42),"")</f>
        <v>0</v>
      </c>
      <c r="FL52" s="142"/>
      <c r="FM52" s="142"/>
      <c r="FN52" s="142">
        <f>IF($AU$5&lt;&gt;0,IF(OR($O$5="CLERC",$O$5="PALADIN"),Sorts!AE18,Sorts!AE42),"")</f>
        <v>0</v>
      </c>
      <c r="FO52" s="142"/>
      <c r="FP52" s="142"/>
      <c r="FQ52" s="89">
        <f>IF($AU$5&lt;&gt;0,IF(OR($O$5="CLERC",$O$5="PALADIN"),Sorts!AF18,Sorts!AF42),"")</f>
        <v>0</v>
      </c>
      <c r="FR52" s="89">
        <f>IF($AU$5&lt;&gt;0,IF(OR($O$5="CLERC",$O$5="PALADIN"),Sorts!AG18,Sorts!AG42),"")</f>
        <v>0</v>
      </c>
      <c r="FS52" s="94">
        <f>IF($AU$5&lt;&gt;0,IF(OR($O$5="CLERC",$O$5="PALADIN"),Sorts!AH18,Sorts!AH42),"")</f>
        <v>0</v>
      </c>
      <c r="FT52" s="89"/>
      <c r="FU52" s="133" t="s">
        <v>1391</v>
      </c>
      <c r="FV52" s="134"/>
      <c r="FW52" s="89">
        <v>15</v>
      </c>
      <c r="FX52" s="135" t="str">
        <f>IF($AU$7&lt;&gt;0,IF($O$5="Illusionniste",Sorts!AI133,Sorts!AC89),"")</f>
        <v/>
      </c>
      <c r="FY52" s="136"/>
      <c r="FZ52" s="136"/>
      <c r="GA52" s="136"/>
      <c r="GB52" s="136"/>
      <c r="GC52" s="136"/>
      <c r="GD52" s="136"/>
      <c r="GE52" s="136"/>
      <c r="GF52" s="136"/>
      <c r="GG52" s="136"/>
      <c r="GH52" s="136"/>
      <c r="GI52" s="136"/>
      <c r="GJ52" s="136"/>
      <c r="GK52" s="136">
        <v>0</v>
      </c>
      <c r="GL52" s="137"/>
      <c r="GM52" s="138" t="str">
        <f>IF($AU$7&lt;&gt;0,IF($O$5="Illusionniste",Sorts!AJ133,Sorts!AD89),"")</f>
        <v/>
      </c>
      <c r="GN52" s="134"/>
      <c r="GO52" s="142" t="str">
        <f>IF($AU$7&lt;&gt;0,IF($O$5="Illusionniste",Sorts!AK133,Sorts!AE89),"")</f>
        <v/>
      </c>
      <c r="GP52" s="142"/>
      <c r="GQ52" s="142"/>
      <c r="GR52" s="89" t="str">
        <f>IF($AU$7&lt;&gt;0,IF($O$5="Illusionniste",Sorts!AL133,Sorts!AF89),"")</f>
        <v/>
      </c>
      <c r="GS52" s="89" t="str">
        <f>IF($AU$7&lt;&gt;0,IF($O$5="Illusionniste",Sorts!AM133,Sorts!AG89),"")</f>
        <v/>
      </c>
      <c r="GT52" s="94" t="str">
        <f>IF($AU$7&lt;&gt;0,IF($O$5="Illusionniste",Sorts!AN133,Sorts!AH89),"")</f>
        <v/>
      </c>
      <c r="GU52" s="61"/>
      <c r="GW52" s="87">
        <v>17</v>
      </c>
      <c r="GX52" s="139"/>
      <c r="GY52" s="139"/>
      <c r="GZ52" s="139"/>
      <c r="HA52" s="139"/>
      <c r="HB52" s="139"/>
      <c r="HC52" s="139"/>
      <c r="HD52" s="139"/>
      <c r="HE52" s="139"/>
      <c r="HF52" s="139"/>
      <c r="HG52" s="139"/>
      <c r="HH52" s="139"/>
      <c r="HI52" s="139"/>
      <c r="HJ52" s="140"/>
      <c r="HK52" s="141"/>
      <c r="HL52" s="134"/>
      <c r="HM52" s="142"/>
      <c r="HN52" s="142"/>
      <c r="HO52" s="142"/>
      <c r="HP52" s="142"/>
      <c r="HQ52" s="142"/>
      <c r="HR52" s="142"/>
      <c r="HS52" s="89"/>
      <c r="HT52" s="89"/>
      <c r="HU52" s="94"/>
      <c r="HV52" s="89"/>
      <c r="HW52" s="133" t="s">
        <v>1391</v>
      </c>
      <c r="HX52" s="134"/>
      <c r="HY52" s="89">
        <v>17</v>
      </c>
      <c r="HZ52" s="135" t="str">
        <f>IF($AU$7&lt;&gt;0,IF($O$5="Illusionniste",Sorts!AU135,Sorts!AO91),"")</f>
        <v/>
      </c>
      <c r="IA52" s="136"/>
      <c r="IB52" s="136"/>
      <c r="IC52" s="136"/>
      <c r="ID52" s="136"/>
      <c r="IE52" s="136"/>
      <c r="IF52" s="136"/>
      <c r="IG52" s="136"/>
      <c r="IH52" s="136"/>
      <c r="II52" s="136"/>
      <c r="IJ52" s="136"/>
      <c r="IK52" s="136"/>
      <c r="IL52" s="136"/>
      <c r="IM52" s="136">
        <v>0</v>
      </c>
      <c r="IN52" s="137"/>
      <c r="IO52" s="138" t="str">
        <f>IF($AU$7&lt;&gt;0,IF($O$5="Illusionniste",Sorts!AV135,Sorts!AP91),"")</f>
        <v/>
      </c>
      <c r="IP52" s="134"/>
      <c r="IQ52" s="142" t="str">
        <f>IF($AU$7&lt;&gt;0,IF($O$5="Illusionniste",Sorts!AW135,Sorts!AQ91),"")</f>
        <v/>
      </c>
      <c r="IR52" s="142"/>
      <c r="IS52" s="142"/>
      <c r="IT52" s="89" t="str">
        <f>IF($AU$7&lt;&gt;0,IF($O$5="Illusionniste",Sorts!AX135,Sorts!AR91),"")</f>
        <v/>
      </c>
      <c r="IU52" s="89" t="str">
        <f>IF($AU$7&lt;&gt;0,IF($O$5="Illusionniste",Sorts!AY135,Sorts!AS91),"")</f>
        <v/>
      </c>
      <c r="IV52" s="94" t="str">
        <f>IF($AU$7&lt;&gt;0,IF($O$5="Illusionniste",Sorts!AZ135,Sorts!AT91),"")</f>
        <v/>
      </c>
      <c r="IW52" s="61"/>
      <c r="IY52" s="156" t="s">
        <v>406</v>
      </c>
      <c r="IZ52" s="157"/>
      <c r="JA52" s="157"/>
      <c r="JB52" s="157"/>
      <c r="JC52" s="157"/>
      <c r="JD52" s="157"/>
      <c r="JE52" s="157"/>
      <c r="JF52" s="157"/>
      <c r="JG52" s="157"/>
      <c r="JH52" s="157"/>
      <c r="JI52" s="157"/>
      <c r="JJ52" s="157"/>
      <c r="JK52" s="157"/>
      <c r="JL52" s="157"/>
      <c r="JM52" s="157"/>
      <c r="JN52" s="157"/>
      <c r="JO52" s="157"/>
      <c r="JP52" s="157"/>
      <c r="JQ52" s="157"/>
      <c r="JR52" s="157"/>
      <c r="JS52" s="157"/>
      <c r="JT52" s="157"/>
      <c r="JU52" s="157"/>
      <c r="JV52" s="157"/>
      <c r="JW52" s="157"/>
      <c r="JX52" s="157"/>
      <c r="JY52" s="157"/>
      <c r="JZ52" s="157"/>
      <c r="KA52" s="157"/>
      <c r="KB52" s="157"/>
      <c r="KC52" s="157"/>
      <c r="KD52" s="157"/>
      <c r="KE52" s="157"/>
      <c r="KF52" s="157"/>
      <c r="KG52" s="157"/>
      <c r="KH52" s="157"/>
      <c r="KI52" s="157"/>
      <c r="KJ52" s="157"/>
      <c r="KK52" s="157"/>
      <c r="KL52" s="157"/>
      <c r="KM52" s="157"/>
      <c r="KN52" s="157"/>
      <c r="KO52" s="157"/>
      <c r="KP52" s="157"/>
      <c r="KQ52" s="157"/>
      <c r="KR52" s="157"/>
      <c r="KS52" s="157"/>
      <c r="KT52" s="157"/>
      <c r="KU52" s="157"/>
      <c r="KV52" s="157"/>
      <c r="KW52" s="157"/>
      <c r="KX52" s="158"/>
    </row>
    <row r="53" spans="2:310" ht="21" customHeight="1" thickTop="1" thickBot="1" x14ac:dyDescent="0.35">
      <c r="N53" s="32"/>
      <c r="P53" s="32"/>
      <c r="R53" s="32"/>
      <c r="AQ53" s="16"/>
      <c r="CP53" s="29"/>
      <c r="CQ53" s="61"/>
      <c r="CS53" s="87">
        <v>12</v>
      </c>
      <c r="CT53" s="139" t="str">
        <f>IF($AU$5&lt;&gt;0,IF(OR($O$5="CLERC",$O$5="PALADIN"),Sorts!Q15,Sorts!Q39),"")</f>
        <v>Protection contre le Feu</v>
      </c>
      <c r="CU53" s="139"/>
      <c r="CV53" s="139"/>
      <c r="CW53" s="139"/>
      <c r="CX53" s="139"/>
      <c r="CY53" s="139"/>
      <c r="CZ53" s="139"/>
      <c r="DA53" s="139"/>
      <c r="DB53" s="139"/>
      <c r="DC53" s="139"/>
      <c r="DD53" s="139"/>
      <c r="DE53" s="139"/>
      <c r="DF53" s="140"/>
      <c r="DG53" s="141">
        <v>0</v>
      </c>
      <c r="DH53" s="134"/>
      <c r="DI53" s="142" t="str">
        <f>IF($AU$5&lt;&gt;0,IF(OR($O$5="CLERC",$O$5="PALADIN"),Sorts!R15,Sorts!R39),"")</f>
        <v>T</v>
      </c>
      <c r="DJ53" s="142"/>
      <c r="DK53" s="142"/>
      <c r="DL53" s="142" t="str">
        <f>IF($AU$5&lt;&gt;0,IF(OR($O$5="CLERC",$O$5="PALADIN"),Sorts!S15,Sorts!S39),"")</f>
        <v>S</v>
      </c>
      <c r="DM53" s="142"/>
      <c r="DN53" s="142"/>
      <c r="DO53" s="89" t="str">
        <f>IF($AU$5&lt;&gt;0,IF(OR($O$5="CLERC",$O$5="PALADIN"),Sorts!T15,Sorts!T39),"")</f>
        <v>X</v>
      </c>
      <c r="DP53" s="89" t="str">
        <f>IF($AU$5&lt;&gt;0,IF(OR($O$5="CLERC",$O$5="PALADIN"),Sorts!U15,Sorts!U39),"")</f>
        <v>X</v>
      </c>
      <c r="DQ53" s="94" t="str">
        <f>IF($AU$5&lt;&gt;0,IF(OR($O$5="CLERC",$O$5="PALADIN"),Sorts!V15,Sorts!V39),"")</f>
        <v>X</v>
      </c>
      <c r="DR53" s="89"/>
      <c r="DS53" s="133" t="s">
        <v>1391</v>
      </c>
      <c r="DT53" s="134"/>
      <c r="DU53" s="89">
        <v>12</v>
      </c>
      <c r="DV53" s="135" t="str">
        <f>IF($AU$7&lt;&gt;0,IF($O$5="Illusionniste",Sorts!W130,Sorts!Q86),"")</f>
        <v/>
      </c>
      <c r="DW53" s="136"/>
      <c r="DX53" s="136"/>
      <c r="DY53" s="136"/>
      <c r="DZ53" s="136"/>
      <c r="EA53" s="136"/>
      <c r="EB53" s="136"/>
      <c r="EC53" s="136"/>
      <c r="ED53" s="136"/>
      <c r="EE53" s="136"/>
      <c r="EF53" s="136"/>
      <c r="EG53" s="136"/>
      <c r="EH53" s="136"/>
      <c r="EI53" s="136">
        <v>0</v>
      </c>
      <c r="EJ53" s="137"/>
      <c r="EK53" s="138" t="str">
        <f>IF($AU$7&lt;&gt;0,IF($O$5="Illusionniste",Sorts!X130,Sorts!R86),"")</f>
        <v/>
      </c>
      <c r="EL53" s="134"/>
      <c r="EM53" s="142" t="str">
        <f>IF($AU$7&lt;&gt;0,IF($O$5="Illusionniste",Sorts!Y130,Sorts!S86),"")</f>
        <v/>
      </c>
      <c r="EN53" s="142"/>
      <c r="EO53" s="142"/>
      <c r="EP53" s="89" t="str">
        <f>IF($AU$7&lt;&gt;0,IF($O$5="Illusionniste",Sorts!Z130,Sorts!T86),"")</f>
        <v/>
      </c>
      <c r="EQ53" s="89" t="str">
        <f>IF($AU$7&lt;&gt;0,IF($O$5="Illusionniste",Sorts!AA130,Sorts!U86),"")</f>
        <v/>
      </c>
      <c r="ER53" s="94" t="str">
        <f>IF($AU$7&lt;&gt;0,IF($O$5="Illusionniste",Sorts!AB130,Sorts!V86),"")</f>
        <v/>
      </c>
      <c r="ES53" s="61"/>
      <c r="EU53" s="87">
        <v>16</v>
      </c>
      <c r="EV53" s="139">
        <f>IF($AU$5&lt;&gt;0,IF(OR($O$5="CLERC",$O$5="PALADIN"),Sorts!AC19,Sorts!AC43),"")</f>
        <v>0</v>
      </c>
      <c r="EW53" s="139"/>
      <c r="EX53" s="139"/>
      <c r="EY53" s="139"/>
      <c r="EZ53" s="139"/>
      <c r="FA53" s="139"/>
      <c r="FB53" s="139"/>
      <c r="FC53" s="139"/>
      <c r="FD53" s="139"/>
      <c r="FE53" s="139"/>
      <c r="FF53" s="139"/>
      <c r="FG53" s="139"/>
      <c r="FH53" s="140"/>
      <c r="FI53" s="141">
        <v>0</v>
      </c>
      <c r="FJ53" s="134"/>
      <c r="FK53" s="142">
        <f>IF($AU$5&lt;&gt;0,IF(OR($O$5="CLERC",$O$5="PALADIN"),Sorts!AD19,Sorts!AD43),"")</f>
        <v>0</v>
      </c>
      <c r="FL53" s="142"/>
      <c r="FM53" s="142"/>
      <c r="FN53" s="142">
        <f>IF($AU$5&lt;&gt;0,IF(OR($O$5="CLERC",$O$5="PALADIN"),Sorts!AE19,Sorts!AE43),"")</f>
        <v>0</v>
      </c>
      <c r="FO53" s="142"/>
      <c r="FP53" s="142"/>
      <c r="FQ53" s="89">
        <f>IF($AU$5&lt;&gt;0,IF(OR($O$5="CLERC",$O$5="PALADIN"),Sorts!AF19,Sorts!AF43),"")</f>
        <v>0</v>
      </c>
      <c r="FR53" s="89">
        <f>IF($AU$5&lt;&gt;0,IF(OR($O$5="CLERC",$O$5="PALADIN"),Sorts!AG19,Sorts!AG43),"")</f>
        <v>0</v>
      </c>
      <c r="FS53" s="94">
        <f>IF($AU$5&lt;&gt;0,IF(OR($O$5="CLERC",$O$5="PALADIN"),Sorts!AH19,Sorts!AH43),"")</f>
        <v>0</v>
      </c>
      <c r="FT53" s="89"/>
      <c r="FU53" s="133" t="s">
        <v>1391</v>
      </c>
      <c r="FV53" s="134"/>
      <c r="FW53" s="89">
        <v>16</v>
      </c>
      <c r="FX53" s="135" t="str">
        <f>IF($AU$7&lt;&gt;0,IF($O$5="Illusionniste",Sorts!AI134,Sorts!AC90),"")</f>
        <v/>
      </c>
      <c r="FY53" s="136"/>
      <c r="FZ53" s="136"/>
      <c r="GA53" s="136"/>
      <c r="GB53" s="136"/>
      <c r="GC53" s="136"/>
      <c r="GD53" s="136"/>
      <c r="GE53" s="136"/>
      <c r="GF53" s="136"/>
      <c r="GG53" s="136"/>
      <c r="GH53" s="136"/>
      <c r="GI53" s="136"/>
      <c r="GJ53" s="136"/>
      <c r="GK53" s="136">
        <v>0</v>
      </c>
      <c r="GL53" s="137"/>
      <c r="GM53" s="138" t="str">
        <f>IF($AU$7&lt;&gt;0,IF($O$5="Illusionniste",Sorts!AJ134,Sorts!AD90),"")</f>
        <v/>
      </c>
      <c r="GN53" s="134"/>
      <c r="GO53" s="142" t="str">
        <f>IF($AU$7&lt;&gt;0,IF($O$5="Illusionniste",Sorts!AK134,Sorts!AE90),"")</f>
        <v/>
      </c>
      <c r="GP53" s="142"/>
      <c r="GQ53" s="142"/>
      <c r="GR53" s="89" t="str">
        <f>IF($AU$7&lt;&gt;0,IF($O$5="Illusionniste",Sorts!AL134,Sorts!AF90),"")</f>
        <v/>
      </c>
      <c r="GS53" s="89" t="str">
        <f>IF($AU$7&lt;&gt;0,IF($O$5="Illusionniste",Sorts!AM134,Sorts!AG90),"")</f>
        <v/>
      </c>
      <c r="GT53" s="94" t="str">
        <f>IF($AU$7&lt;&gt;0,IF($O$5="Illusionniste",Sorts!AN134,Sorts!AH90),"")</f>
        <v/>
      </c>
      <c r="GU53" s="61"/>
      <c r="GW53" s="87">
        <v>18</v>
      </c>
      <c r="GX53" s="139"/>
      <c r="GY53" s="139"/>
      <c r="GZ53" s="139"/>
      <c r="HA53" s="139"/>
      <c r="HB53" s="139"/>
      <c r="HC53" s="139"/>
      <c r="HD53" s="139"/>
      <c r="HE53" s="139"/>
      <c r="HF53" s="139"/>
      <c r="HG53" s="139"/>
      <c r="HH53" s="139"/>
      <c r="HI53" s="139"/>
      <c r="HJ53" s="140"/>
      <c r="HK53" s="141"/>
      <c r="HL53" s="134"/>
      <c r="HM53" s="142"/>
      <c r="HN53" s="142"/>
      <c r="HO53" s="142"/>
      <c r="HP53" s="142"/>
      <c r="HQ53" s="142"/>
      <c r="HR53" s="142"/>
      <c r="HS53" s="89"/>
      <c r="HT53" s="89"/>
      <c r="HU53" s="94"/>
      <c r="HV53" s="89"/>
      <c r="HW53" s="133" t="s">
        <v>1391</v>
      </c>
      <c r="HX53" s="134"/>
      <c r="HY53" s="89">
        <v>18</v>
      </c>
      <c r="HZ53" s="135" t="str">
        <f>IF($AU$7&lt;&gt;0,IF($O$5="Illusionniste",Sorts!AU136,Sorts!AO92),"")</f>
        <v/>
      </c>
      <c r="IA53" s="136"/>
      <c r="IB53" s="136"/>
      <c r="IC53" s="136"/>
      <c r="ID53" s="136"/>
      <c r="IE53" s="136"/>
      <c r="IF53" s="136"/>
      <c r="IG53" s="136"/>
      <c r="IH53" s="136"/>
      <c r="II53" s="136"/>
      <c r="IJ53" s="136"/>
      <c r="IK53" s="136"/>
      <c r="IL53" s="136"/>
      <c r="IM53" s="136">
        <v>0</v>
      </c>
      <c r="IN53" s="137"/>
      <c r="IO53" s="138" t="str">
        <f>IF($AU$7&lt;&gt;0,IF($O$5="Illusionniste",Sorts!AV136,Sorts!AP92),"")</f>
        <v/>
      </c>
      <c r="IP53" s="134"/>
      <c r="IQ53" s="142" t="str">
        <f>IF($AU$7&lt;&gt;0,IF($O$5="Illusionniste",Sorts!AW136,Sorts!AQ92),"")</f>
        <v/>
      </c>
      <c r="IR53" s="142"/>
      <c r="IS53" s="142"/>
      <c r="IT53" s="89" t="str">
        <f>IF($AU$7&lt;&gt;0,IF($O$5="Illusionniste",Sorts!AX136,Sorts!AR92),"")</f>
        <v/>
      </c>
      <c r="IU53" s="89" t="str">
        <f>IF($AU$7&lt;&gt;0,IF($O$5="Illusionniste",Sorts!AY136,Sorts!AS92),"")</f>
        <v/>
      </c>
      <c r="IV53" s="94" t="str">
        <f>IF($AU$7&lt;&gt;0,IF($O$5="Illusionniste",Sorts!AZ136,Sorts!AT92),"")</f>
        <v/>
      </c>
      <c r="IW53" s="61"/>
      <c r="IY53" s="16"/>
      <c r="KX53" s="29"/>
    </row>
    <row r="54" spans="2:310" ht="16.149999999999999" customHeight="1" thickTop="1" x14ac:dyDescent="0.35">
      <c r="B54" s="143" t="s">
        <v>70</v>
      </c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8"/>
      <c r="AH54" s="189" t="s">
        <v>480</v>
      </c>
      <c r="AI54" s="190"/>
      <c r="AJ54" s="190"/>
      <c r="AK54" s="190"/>
      <c r="AL54" s="190"/>
      <c r="AM54" s="190"/>
      <c r="AN54" s="190"/>
      <c r="AO54" s="191"/>
      <c r="AQ54" s="16"/>
      <c r="CP54" s="29"/>
      <c r="CQ54" s="61"/>
      <c r="CS54" s="87">
        <v>13</v>
      </c>
      <c r="CT54" s="139" t="str">
        <f>IF($AU$5&lt;&gt;0,IF(OR($O$5="CLERC",$O$5="PALADIN"),Sorts!Q16,Sorts!Q40),"")</f>
        <v>Pyrotechnie</v>
      </c>
      <c r="CU54" s="139"/>
      <c r="CV54" s="139"/>
      <c r="CW54" s="139"/>
      <c r="CX54" s="139"/>
      <c r="CY54" s="139"/>
      <c r="CZ54" s="139"/>
      <c r="DA54" s="139"/>
      <c r="DB54" s="139"/>
      <c r="DC54" s="139"/>
      <c r="DD54" s="139"/>
      <c r="DE54" s="139"/>
      <c r="DF54" s="140"/>
      <c r="DG54" s="141">
        <v>0</v>
      </c>
      <c r="DH54" s="134"/>
      <c r="DI54" s="142" t="str">
        <f>IF($AU$5&lt;&gt;0,IF(OR($O$5="CLERC",$O$5="PALADIN"),Sorts!R16,Sorts!R40),"")</f>
        <v>16''</v>
      </c>
      <c r="DJ54" s="142"/>
      <c r="DK54" s="142"/>
      <c r="DL54" s="142" t="str">
        <f>IF($AU$5&lt;&gt;0,IF(OR($O$5="CLERC",$O$5="PALADIN"),Sorts!S16,Sorts!S40),"")</f>
        <v>S</v>
      </c>
      <c r="DM54" s="142"/>
      <c r="DN54" s="142"/>
      <c r="DO54" s="89" t="str">
        <f>IF($AU$5&lt;&gt;0,IF(OR($O$5="CLERC",$O$5="PALADIN"),Sorts!T16,Sorts!T40),"")</f>
        <v>X</v>
      </c>
      <c r="DP54" s="89" t="str">
        <f>IF($AU$5&lt;&gt;0,IF(OR($O$5="CLERC",$O$5="PALADIN"),Sorts!U16,Sorts!U40),"")</f>
        <v>X</v>
      </c>
      <c r="DQ54" s="94" t="str">
        <f>IF($AU$5&lt;&gt;0,IF(OR($O$5="CLERC",$O$5="PALADIN"),Sorts!V16,Sorts!V40),"")</f>
        <v>X</v>
      </c>
      <c r="DR54" s="89"/>
      <c r="DS54" s="133" t="s">
        <v>1391</v>
      </c>
      <c r="DT54" s="134"/>
      <c r="DU54" s="89">
        <v>13</v>
      </c>
      <c r="DV54" s="135" t="str">
        <f>IF($AU$7&lt;&gt;0,IF($O$5="Illusionniste",Sorts!W131,Sorts!Q87),"")</f>
        <v/>
      </c>
      <c r="DW54" s="136"/>
      <c r="DX54" s="136"/>
      <c r="DY54" s="136"/>
      <c r="DZ54" s="136"/>
      <c r="EA54" s="136"/>
      <c r="EB54" s="136"/>
      <c r="EC54" s="136"/>
      <c r="ED54" s="136"/>
      <c r="EE54" s="136"/>
      <c r="EF54" s="136"/>
      <c r="EG54" s="136"/>
      <c r="EH54" s="136"/>
      <c r="EI54" s="136">
        <v>0</v>
      </c>
      <c r="EJ54" s="137"/>
      <c r="EK54" s="138" t="str">
        <f>IF($AU$7&lt;&gt;0,IF($O$5="Illusionniste",Sorts!X131,Sorts!R87),"")</f>
        <v/>
      </c>
      <c r="EL54" s="134"/>
      <c r="EM54" s="142" t="str">
        <f>IF($AU$7&lt;&gt;0,IF($O$5="Illusionniste",Sorts!Y131,Sorts!S87),"")</f>
        <v/>
      </c>
      <c r="EN54" s="142"/>
      <c r="EO54" s="142"/>
      <c r="EP54" s="89" t="str">
        <f>IF($AU$7&lt;&gt;0,IF($O$5="Illusionniste",Sorts!Z131,Sorts!T87),"")</f>
        <v/>
      </c>
      <c r="EQ54" s="89" t="str">
        <f>IF($AU$7&lt;&gt;0,IF($O$5="Illusionniste",Sorts!AA131,Sorts!U87),"")</f>
        <v/>
      </c>
      <c r="ER54" s="94" t="str">
        <f>IF($AU$7&lt;&gt;0,IF($O$5="Illusionniste",Sorts!AB131,Sorts!V87),"")</f>
        <v/>
      </c>
      <c r="ES54" s="61"/>
      <c r="EU54" s="87">
        <v>17</v>
      </c>
      <c r="EV54" s="139"/>
      <c r="EW54" s="139"/>
      <c r="EX54" s="139"/>
      <c r="EY54" s="139"/>
      <c r="EZ54" s="139"/>
      <c r="FA54" s="139"/>
      <c r="FB54" s="139"/>
      <c r="FC54" s="139"/>
      <c r="FD54" s="139"/>
      <c r="FE54" s="139"/>
      <c r="FF54" s="139"/>
      <c r="FG54" s="139"/>
      <c r="FH54" s="140"/>
      <c r="FI54" s="141"/>
      <c r="FJ54" s="134"/>
      <c r="FK54" s="142"/>
      <c r="FL54" s="142"/>
      <c r="FM54" s="142"/>
      <c r="FN54" s="142"/>
      <c r="FO54" s="142"/>
      <c r="FP54" s="142"/>
      <c r="FQ54" s="89"/>
      <c r="FR54" s="89"/>
      <c r="FS54" s="94"/>
      <c r="FT54" s="89"/>
      <c r="FU54" s="133" t="s">
        <v>1391</v>
      </c>
      <c r="FV54" s="134"/>
      <c r="FW54" s="89">
        <v>17</v>
      </c>
      <c r="FX54" s="135" t="str">
        <f>IF($AU$7&lt;&gt;0,IF($O$5="Illusionniste",Sorts!AI135,Sorts!AC91),"")</f>
        <v/>
      </c>
      <c r="FY54" s="136"/>
      <c r="FZ54" s="136"/>
      <c r="GA54" s="136"/>
      <c r="GB54" s="136"/>
      <c r="GC54" s="136"/>
      <c r="GD54" s="136"/>
      <c r="GE54" s="136"/>
      <c r="GF54" s="136"/>
      <c r="GG54" s="136"/>
      <c r="GH54" s="136"/>
      <c r="GI54" s="136"/>
      <c r="GJ54" s="136"/>
      <c r="GK54" s="136">
        <v>0</v>
      </c>
      <c r="GL54" s="137"/>
      <c r="GM54" s="138" t="str">
        <f>IF($AU$7&lt;&gt;0,IF($O$5="Illusionniste",Sorts!AJ135,Sorts!AD91),"")</f>
        <v/>
      </c>
      <c r="GN54" s="134"/>
      <c r="GO54" s="142" t="str">
        <f>IF($AU$7&lt;&gt;0,IF($O$5="Illusionniste",Sorts!AK135,Sorts!AE91),"")</f>
        <v/>
      </c>
      <c r="GP54" s="142"/>
      <c r="GQ54" s="142"/>
      <c r="GR54" s="89" t="str">
        <f>IF($AU$7&lt;&gt;0,IF($O$5="Illusionniste",Sorts!AL135,Sorts!AF91),"")</f>
        <v/>
      </c>
      <c r="GS54" s="89" t="str">
        <f>IF($AU$7&lt;&gt;0,IF($O$5="Illusionniste",Sorts!AM135,Sorts!AG91),"")</f>
        <v/>
      </c>
      <c r="GT54" s="94" t="str">
        <f>IF($AU$7&lt;&gt;0,IF($O$5="Illusionniste",Sorts!AN135,Sorts!AH91),"")</f>
        <v/>
      </c>
      <c r="GU54" s="61"/>
      <c r="GW54" s="87">
        <v>19</v>
      </c>
      <c r="GX54" s="139"/>
      <c r="GY54" s="139"/>
      <c r="GZ54" s="139"/>
      <c r="HA54" s="139"/>
      <c r="HB54" s="139"/>
      <c r="HC54" s="139"/>
      <c r="HD54" s="139"/>
      <c r="HE54" s="139"/>
      <c r="HF54" s="139"/>
      <c r="HG54" s="139"/>
      <c r="HH54" s="139"/>
      <c r="HI54" s="139"/>
      <c r="HJ54" s="140"/>
      <c r="HK54" s="141"/>
      <c r="HL54" s="134"/>
      <c r="HM54" s="142"/>
      <c r="HN54" s="142"/>
      <c r="HO54" s="142"/>
      <c r="HP54" s="142"/>
      <c r="HQ54" s="142"/>
      <c r="HR54" s="142"/>
      <c r="HS54" s="89"/>
      <c r="HT54" s="89"/>
      <c r="HU54" s="94"/>
      <c r="HV54" s="89"/>
      <c r="HW54" s="133" t="s">
        <v>1391</v>
      </c>
      <c r="HX54" s="134"/>
      <c r="HY54" s="89">
        <v>19</v>
      </c>
      <c r="HZ54" s="135" t="str">
        <f>IF($AU$7&lt;&gt;0,IF($O$5="Illusionniste",Sorts!AU137,Sorts!AO93),"")</f>
        <v/>
      </c>
      <c r="IA54" s="136"/>
      <c r="IB54" s="136"/>
      <c r="IC54" s="136"/>
      <c r="ID54" s="136"/>
      <c r="IE54" s="136"/>
      <c r="IF54" s="136"/>
      <c r="IG54" s="136"/>
      <c r="IH54" s="136"/>
      <c r="II54" s="136"/>
      <c r="IJ54" s="136"/>
      <c r="IK54" s="136"/>
      <c r="IL54" s="136"/>
      <c r="IM54" s="136">
        <v>0</v>
      </c>
      <c r="IN54" s="137"/>
      <c r="IO54" s="138" t="str">
        <f>IF($AU$7&lt;&gt;0,IF($O$5="Illusionniste",Sorts!AV137,Sorts!AP93),"")</f>
        <v/>
      </c>
      <c r="IP54" s="134"/>
      <c r="IQ54" s="142" t="str">
        <f>IF($AU$7&lt;&gt;0,IF($O$5="Illusionniste",Sorts!AW137,Sorts!AQ93),"")</f>
        <v/>
      </c>
      <c r="IR54" s="142"/>
      <c r="IS54" s="142"/>
      <c r="IT54" s="89" t="str">
        <f>IF($AU$7&lt;&gt;0,IF($O$5="Illusionniste",Sorts!AX137,Sorts!AR93),"")</f>
        <v/>
      </c>
      <c r="IU54" s="89" t="str">
        <f>IF($AU$7&lt;&gt;0,IF($O$5="Illusionniste",Sorts!AY137,Sorts!AS93),"")</f>
        <v/>
      </c>
      <c r="IV54" s="94" t="str">
        <f>IF($AU$7&lt;&gt;0,IF($O$5="Illusionniste",Sorts!AZ137,Sorts!AT93),"")</f>
        <v/>
      </c>
      <c r="IW54" s="61"/>
      <c r="IY54" s="16"/>
      <c r="KX54" s="29"/>
    </row>
    <row r="55" spans="2:310" ht="19.5" x14ac:dyDescent="0.3">
      <c r="B55" s="16"/>
      <c r="AF55" s="29"/>
      <c r="AH55" s="16"/>
      <c r="AO55" s="29"/>
      <c r="AQ55" s="16"/>
      <c r="CP55" s="29"/>
      <c r="CQ55" s="107"/>
      <c r="CS55" s="87">
        <v>14</v>
      </c>
      <c r="CT55" s="139" t="str">
        <f>IF($AU$5&lt;&gt;0,IF(OR($O$5="CLERC",$O$5="PALADIN"),Sorts!Q17,Sorts!Q41),"")</f>
        <v>Rayon d’Étoile</v>
      </c>
      <c r="CU55" s="139"/>
      <c r="CV55" s="139"/>
      <c r="CW55" s="139"/>
      <c r="CX55" s="139"/>
      <c r="CY55" s="139"/>
      <c r="CZ55" s="139"/>
      <c r="DA55" s="139"/>
      <c r="DB55" s="139"/>
      <c r="DC55" s="139"/>
      <c r="DD55" s="139"/>
      <c r="DE55" s="139"/>
      <c r="DF55" s="140"/>
      <c r="DG55" s="141">
        <v>0</v>
      </c>
      <c r="DH55" s="134"/>
      <c r="DI55" s="142" t="str">
        <f>IF($AU$5&lt;&gt;0,IF(OR($O$5="CLERC",$O$5="PALADIN"),Sorts!R17,Sorts!R41),"")</f>
        <v>1/n</v>
      </c>
      <c r="DJ55" s="142"/>
      <c r="DK55" s="142"/>
      <c r="DL55" s="142" t="str">
        <f>IF($AU$5&lt;&gt;0,IF(OR($O$5="CLERC",$O$5="PALADIN"),Sorts!S17,Sorts!S41),"")</f>
        <v>1t/n</v>
      </c>
      <c r="DM55" s="142"/>
      <c r="DN55" s="142"/>
      <c r="DO55" s="89" t="str">
        <f>IF($AU$5&lt;&gt;0,IF(OR($O$5="CLERC",$O$5="PALADIN"),Sorts!T17,Sorts!T41),"")</f>
        <v>X</v>
      </c>
      <c r="DP55" s="89" t="str">
        <f>IF($AU$5&lt;&gt;0,IF(OR($O$5="CLERC",$O$5="PALADIN"),Sorts!U17,Sorts!U41),"")</f>
        <v>X</v>
      </c>
      <c r="DQ55" s="94" t="str">
        <f>IF($AU$5&lt;&gt;0,IF(OR($O$5="CLERC",$O$5="PALADIN"),Sorts!V17,Sorts!V41),"")</f>
        <v>X</v>
      </c>
      <c r="DR55" s="89"/>
      <c r="DS55" s="133" t="s">
        <v>1391</v>
      </c>
      <c r="DT55" s="134"/>
      <c r="DU55" s="89">
        <v>14</v>
      </c>
      <c r="DV55" s="135" t="str">
        <f>IF($AU$7&lt;&gt;0,IF($O$5="Illusionniste",Sorts!W132,Sorts!Q88),"")</f>
        <v/>
      </c>
      <c r="DW55" s="136"/>
      <c r="DX55" s="136"/>
      <c r="DY55" s="136"/>
      <c r="DZ55" s="136"/>
      <c r="EA55" s="136"/>
      <c r="EB55" s="136"/>
      <c r="EC55" s="136"/>
      <c r="ED55" s="136"/>
      <c r="EE55" s="136"/>
      <c r="EF55" s="136"/>
      <c r="EG55" s="136"/>
      <c r="EH55" s="136"/>
      <c r="EI55" s="136">
        <v>0</v>
      </c>
      <c r="EJ55" s="137"/>
      <c r="EK55" s="138" t="str">
        <f>IF($AU$7&lt;&gt;0,IF($O$5="Illusionniste",Sorts!X132,Sorts!R88),"")</f>
        <v/>
      </c>
      <c r="EL55" s="134"/>
      <c r="EM55" s="142" t="str">
        <f>IF($AU$7&lt;&gt;0,IF($O$5="Illusionniste",Sorts!Y132,Sorts!S88),"")</f>
        <v/>
      </c>
      <c r="EN55" s="142"/>
      <c r="EO55" s="142"/>
      <c r="EP55" s="89" t="str">
        <f>IF($AU$7&lt;&gt;0,IF($O$5="Illusionniste",Sorts!Z132,Sorts!T88),"")</f>
        <v/>
      </c>
      <c r="EQ55" s="89" t="str">
        <f>IF($AU$7&lt;&gt;0,IF($O$5="Illusionniste",Sorts!AA132,Sorts!U88),"")</f>
        <v/>
      </c>
      <c r="ER55" s="94" t="str">
        <f>IF($AU$7&lt;&gt;0,IF($O$5="Illusionniste",Sorts!AB132,Sorts!V88),"")</f>
        <v/>
      </c>
      <c r="ES55" s="107"/>
      <c r="EU55" s="87">
        <v>18</v>
      </c>
      <c r="EV55" s="139"/>
      <c r="EW55" s="139"/>
      <c r="EX55" s="139"/>
      <c r="EY55" s="139"/>
      <c r="EZ55" s="139"/>
      <c r="FA55" s="139"/>
      <c r="FB55" s="139"/>
      <c r="FC55" s="139"/>
      <c r="FD55" s="139"/>
      <c r="FE55" s="139"/>
      <c r="FF55" s="139"/>
      <c r="FG55" s="139"/>
      <c r="FH55" s="140"/>
      <c r="FI55" s="141"/>
      <c r="FJ55" s="134"/>
      <c r="FK55" s="142"/>
      <c r="FL55" s="142"/>
      <c r="FM55" s="142"/>
      <c r="FN55" s="142"/>
      <c r="FO55" s="142"/>
      <c r="FP55" s="142"/>
      <c r="FQ55" s="89"/>
      <c r="FR55" s="89"/>
      <c r="FS55" s="94"/>
      <c r="FT55" s="89"/>
      <c r="FU55" s="133" t="s">
        <v>1391</v>
      </c>
      <c r="FV55" s="134"/>
      <c r="FW55" s="89">
        <v>18</v>
      </c>
      <c r="FX55" s="135" t="str">
        <f>IF($AU$7&lt;&gt;0,IF($O$5="Illusionniste",Sorts!AI136,Sorts!AC92),"")</f>
        <v/>
      </c>
      <c r="FY55" s="136"/>
      <c r="FZ55" s="136"/>
      <c r="GA55" s="136"/>
      <c r="GB55" s="136"/>
      <c r="GC55" s="136"/>
      <c r="GD55" s="136"/>
      <c r="GE55" s="136"/>
      <c r="GF55" s="136"/>
      <c r="GG55" s="136"/>
      <c r="GH55" s="136"/>
      <c r="GI55" s="136"/>
      <c r="GJ55" s="136"/>
      <c r="GK55" s="136">
        <v>0</v>
      </c>
      <c r="GL55" s="137"/>
      <c r="GM55" s="138" t="str">
        <f>IF($AU$7&lt;&gt;0,IF($O$5="Illusionniste",Sorts!AJ136,Sorts!AD92),"")</f>
        <v/>
      </c>
      <c r="GN55" s="134"/>
      <c r="GO55" s="142" t="str">
        <f>IF($AU$7&lt;&gt;0,IF($O$5="Illusionniste",Sorts!AK136,Sorts!AE92),"")</f>
        <v/>
      </c>
      <c r="GP55" s="142"/>
      <c r="GQ55" s="142"/>
      <c r="GR55" s="89" t="str">
        <f>IF($AU$7&lt;&gt;0,IF($O$5="Illusionniste",Sorts!AL136,Sorts!AF92),"")</f>
        <v/>
      </c>
      <c r="GS55" s="89" t="str">
        <f>IF($AU$7&lt;&gt;0,IF($O$5="Illusionniste",Sorts!AM136,Sorts!AG92),"")</f>
        <v/>
      </c>
      <c r="GT55" s="94" t="str">
        <f>IF($AU$7&lt;&gt;0,IF($O$5="Illusionniste",Sorts!AN136,Sorts!AH92),"")</f>
        <v/>
      </c>
      <c r="GU55" s="107"/>
      <c r="GW55" s="87">
        <v>20</v>
      </c>
      <c r="GX55" s="139"/>
      <c r="GY55" s="139"/>
      <c r="GZ55" s="139"/>
      <c r="HA55" s="139"/>
      <c r="HB55" s="139"/>
      <c r="HC55" s="139"/>
      <c r="HD55" s="139"/>
      <c r="HE55" s="139"/>
      <c r="HF55" s="139"/>
      <c r="HG55" s="139"/>
      <c r="HH55" s="139"/>
      <c r="HI55" s="139"/>
      <c r="HJ55" s="140"/>
      <c r="HK55" s="141"/>
      <c r="HL55" s="134"/>
      <c r="HM55" s="142"/>
      <c r="HN55" s="142"/>
      <c r="HO55" s="142"/>
      <c r="HP55" s="142"/>
      <c r="HQ55" s="142"/>
      <c r="HR55" s="142"/>
      <c r="HS55" s="89"/>
      <c r="HT55" s="89"/>
      <c r="HU55" s="94"/>
      <c r="HV55" s="89"/>
      <c r="HW55" s="133" t="s">
        <v>1391</v>
      </c>
      <c r="HX55" s="134"/>
      <c r="HY55" s="89">
        <v>20</v>
      </c>
      <c r="HZ55" s="135" t="str">
        <f>IF($AU$7&lt;&gt;0,IF($O$5="Illusionniste",Sorts!AU138,Sorts!AO94),"")</f>
        <v/>
      </c>
      <c r="IA55" s="136"/>
      <c r="IB55" s="136"/>
      <c r="IC55" s="136"/>
      <c r="ID55" s="136"/>
      <c r="IE55" s="136"/>
      <c r="IF55" s="136"/>
      <c r="IG55" s="136"/>
      <c r="IH55" s="136"/>
      <c r="II55" s="136"/>
      <c r="IJ55" s="136"/>
      <c r="IK55" s="136"/>
      <c r="IL55" s="136"/>
      <c r="IM55" s="136">
        <v>0</v>
      </c>
      <c r="IN55" s="137"/>
      <c r="IO55" s="138" t="str">
        <f>IF($AU$7&lt;&gt;0,IF($O$5="Illusionniste",Sorts!AV138,Sorts!AP94),"")</f>
        <v/>
      </c>
      <c r="IP55" s="134"/>
      <c r="IQ55" s="142" t="str">
        <f>IF($AU$7&lt;&gt;0,IF($O$5="Illusionniste",Sorts!AW138,Sorts!AQ94),"")</f>
        <v/>
      </c>
      <c r="IR55" s="142"/>
      <c r="IS55" s="142"/>
      <c r="IT55" s="89" t="str">
        <f>IF($AU$7&lt;&gt;0,IF($O$5="Illusionniste",Sorts!AX138,Sorts!AR94),"")</f>
        <v/>
      </c>
      <c r="IU55" s="89" t="str">
        <f>IF($AU$7&lt;&gt;0,IF($O$5="Illusionniste",Sorts!AY138,Sorts!AS94),"")</f>
        <v/>
      </c>
      <c r="IV55" s="94" t="str">
        <f>IF($AU$7&lt;&gt;0,IF($O$5="Illusionniste",Sorts!AZ138,Sorts!AT94),"")</f>
        <v/>
      </c>
      <c r="IW55" s="107"/>
      <c r="IY55" s="16"/>
      <c r="KX55" s="29"/>
    </row>
    <row r="56" spans="2:310" ht="16.149999999999999" customHeight="1" thickBot="1" x14ac:dyDescent="0.35">
      <c r="B56" s="16"/>
      <c r="C56" s="192" t="s">
        <v>785</v>
      </c>
      <c r="D56" s="192"/>
      <c r="E56" s="192"/>
      <c r="F56" s="192"/>
      <c r="G56" s="193" t="str">
        <f>INDEX(Niveaux!A708:L744,'Joueur 1'!$AM$5+1,MATCH('Joueur 1'!$O$5,Niveaux!B708:L708,0)+1)</f>
        <v>1D8</v>
      </c>
      <c r="H56" s="193"/>
      <c r="I56" s="193"/>
      <c r="J56" s="193"/>
      <c r="L56" s="81">
        <v>-9</v>
      </c>
      <c r="M56" s="81">
        <v>-8</v>
      </c>
      <c r="N56" s="81">
        <v>-7</v>
      </c>
      <c r="O56" s="81">
        <v>-6</v>
      </c>
      <c r="P56" s="81">
        <v>-5</v>
      </c>
      <c r="Q56" s="81">
        <v>-4</v>
      </c>
      <c r="R56" s="81">
        <v>-3</v>
      </c>
      <c r="S56" s="81">
        <v>-2</v>
      </c>
      <c r="T56" s="81">
        <v>-1</v>
      </c>
      <c r="U56" s="81">
        <v>0</v>
      </c>
      <c r="V56" s="61">
        <v>1</v>
      </c>
      <c r="W56" s="61">
        <v>2</v>
      </c>
      <c r="X56" s="61">
        <v>3</v>
      </c>
      <c r="Y56" s="61">
        <v>4</v>
      </c>
      <c r="Z56" s="61">
        <v>5</v>
      </c>
      <c r="AA56" s="61">
        <v>6</v>
      </c>
      <c r="AB56" s="61">
        <v>7</v>
      </c>
      <c r="AC56" s="61">
        <v>8</v>
      </c>
      <c r="AD56" s="61">
        <v>9</v>
      </c>
      <c r="AE56" s="61">
        <v>10</v>
      </c>
      <c r="AF56" s="29"/>
      <c r="AH56" s="16"/>
      <c r="AO56" s="29"/>
      <c r="AQ56" s="16"/>
      <c r="CP56" s="29"/>
      <c r="CQ56" s="61"/>
      <c r="CS56" s="87">
        <v>15</v>
      </c>
      <c r="CT56" s="139" t="str">
        <f>IF($AU$5&lt;&gt;0,IF(OR($O$5="CLERC",$O$5="PALADIN"),Sorts!Q18,Sorts!Q42),"")</f>
        <v>Respiration Aquatique</v>
      </c>
      <c r="CU56" s="139"/>
      <c r="CV56" s="139"/>
      <c r="CW56" s="139"/>
      <c r="CX56" s="139"/>
      <c r="CY56" s="139"/>
      <c r="CZ56" s="139"/>
      <c r="DA56" s="139"/>
      <c r="DB56" s="139"/>
      <c r="DC56" s="139"/>
      <c r="DD56" s="139"/>
      <c r="DE56" s="139"/>
      <c r="DF56" s="140"/>
      <c r="DG56" s="141">
        <v>0</v>
      </c>
      <c r="DH56" s="134"/>
      <c r="DI56" s="142" t="str">
        <f>IF($AU$5&lt;&gt;0,IF(OR($O$5="CLERC",$O$5="PALADIN"),Sorts!R18,Sorts!R42),"")</f>
        <v>T</v>
      </c>
      <c r="DJ56" s="142"/>
      <c r="DK56" s="142"/>
      <c r="DL56" s="142" t="str">
        <f>IF($AU$5&lt;&gt;0,IF(OR($O$5="CLERC",$O$5="PALADIN"),Sorts!S18,Sorts!S42),"")</f>
        <v>6t/n</v>
      </c>
      <c r="DM56" s="142"/>
      <c r="DN56" s="142"/>
      <c r="DO56" s="89" t="str">
        <f>IF($AU$5&lt;&gt;0,IF(OR($O$5="CLERC",$O$5="PALADIN"),Sorts!T18,Sorts!T42),"")</f>
        <v>X</v>
      </c>
      <c r="DP56" s="89" t="str">
        <f>IF($AU$5&lt;&gt;0,IF(OR($O$5="CLERC",$O$5="PALADIN"),Sorts!U18,Sorts!U42),"")</f>
        <v>X</v>
      </c>
      <c r="DQ56" s="94" t="str">
        <f>IF($AU$5&lt;&gt;0,IF(OR($O$5="CLERC",$O$5="PALADIN"),Sorts!V18,Sorts!V42),"")</f>
        <v>/</v>
      </c>
      <c r="DR56" s="89"/>
      <c r="DS56" s="133" t="s">
        <v>1391</v>
      </c>
      <c r="DT56" s="134"/>
      <c r="DU56" s="89">
        <v>15</v>
      </c>
      <c r="DV56" s="135" t="str">
        <f>IF($AU$7&lt;&gt;0,IF($O$5="Illusionniste",Sorts!W133,Sorts!Q89),"")</f>
        <v/>
      </c>
      <c r="DW56" s="136"/>
      <c r="DX56" s="136"/>
      <c r="DY56" s="136"/>
      <c r="DZ56" s="136"/>
      <c r="EA56" s="136"/>
      <c r="EB56" s="136"/>
      <c r="EC56" s="136"/>
      <c r="ED56" s="136"/>
      <c r="EE56" s="136"/>
      <c r="EF56" s="136"/>
      <c r="EG56" s="136"/>
      <c r="EH56" s="136"/>
      <c r="EI56" s="136">
        <v>0</v>
      </c>
      <c r="EJ56" s="137"/>
      <c r="EK56" s="138" t="str">
        <f>IF($AU$7&lt;&gt;0,IF($O$5="Illusionniste",Sorts!X133,Sorts!R89),"")</f>
        <v/>
      </c>
      <c r="EL56" s="134"/>
      <c r="EM56" s="142" t="str">
        <f>IF($AU$7&lt;&gt;0,IF($O$5="Illusionniste",Sorts!Y133,Sorts!S89),"")</f>
        <v/>
      </c>
      <c r="EN56" s="142"/>
      <c r="EO56" s="142"/>
      <c r="EP56" s="89" t="str">
        <f>IF($AU$7&lt;&gt;0,IF($O$5="Illusionniste",Sorts!Z133,Sorts!T89),"")</f>
        <v/>
      </c>
      <c r="EQ56" s="89" t="str">
        <f>IF($AU$7&lt;&gt;0,IF($O$5="Illusionniste",Sorts!AA133,Sorts!U89),"")</f>
        <v/>
      </c>
      <c r="ER56" s="94" t="str">
        <f>IF($AU$7&lt;&gt;0,IF($O$5="Illusionniste",Sorts!AB133,Sorts!V89),"")</f>
        <v/>
      </c>
      <c r="ES56" s="61"/>
      <c r="EU56" s="87">
        <v>19</v>
      </c>
      <c r="EV56" s="139"/>
      <c r="EW56" s="139"/>
      <c r="EX56" s="139"/>
      <c r="EY56" s="139"/>
      <c r="EZ56" s="139"/>
      <c r="FA56" s="139"/>
      <c r="FB56" s="139"/>
      <c r="FC56" s="139"/>
      <c r="FD56" s="139"/>
      <c r="FE56" s="139"/>
      <c r="FF56" s="139"/>
      <c r="FG56" s="139"/>
      <c r="FH56" s="140"/>
      <c r="FI56" s="141"/>
      <c r="FJ56" s="134"/>
      <c r="FK56" s="142"/>
      <c r="FL56" s="142"/>
      <c r="FM56" s="142"/>
      <c r="FN56" s="142"/>
      <c r="FO56" s="142"/>
      <c r="FP56" s="142"/>
      <c r="FQ56" s="89"/>
      <c r="FR56" s="89"/>
      <c r="FS56" s="94"/>
      <c r="FT56" s="89"/>
      <c r="FU56" s="133" t="s">
        <v>1391</v>
      </c>
      <c r="FV56" s="134"/>
      <c r="FW56" s="89">
        <v>19</v>
      </c>
      <c r="FX56" s="135" t="str">
        <f>IF($AU$7&lt;&gt;0,IF($O$5="Illusionniste",Sorts!AI137,Sorts!AC93),"")</f>
        <v/>
      </c>
      <c r="FY56" s="136"/>
      <c r="FZ56" s="136"/>
      <c r="GA56" s="136"/>
      <c r="GB56" s="136"/>
      <c r="GC56" s="136"/>
      <c r="GD56" s="136"/>
      <c r="GE56" s="136"/>
      <c r="GF56" s="136"/>
      <c r="GG56" s="136"/>
      <c r="GH56" s="136"/>
      <c r="GI56" s="136"/>
      <c r="GJ56" s="136"/>
      <c r="GK56" s="136">
        <v>0</v>
      </c>
      <c r="GL56" s="137"/>
      <c r="GM56" s="138" t="str">
        <f>IF($AU$7&lt;&gt;0,IF($O$5="Illusionniste",Sorts!AJ137,Sorts!AD93),"")</f>
        <v/>
      </c>
      <c r="GN56" s="134"/>
      <c r="GO56" s="142" t="str">
        <f>IF($AU$7&lt;&gt;0,IF($O$5="Illusionniste",Sorts!AK137,Sorts!AE93),"")</f>
        <v/>
      </c>
      <c r="GP56" s="142"/>
      <c r="GQ56" s="142"/>
      <c r="GR56" s="89" t="str">
        <f>IF($AU$7&lt;&gt;0,IF($O$5="Illusionniste",Sorts!AL137,Sorts!AF93),"")</f>
        <v/>
      </c>
      <c r="GS56" s="89" t="str">
        <f>IF($AU$7&lt;&gt;0,IF($O$5="Illusionniste",Sorts!AM137,Sorts!AG93),"")</f>
        <v/>
      </c>
      <c r="GT56" s="94" t="str">
        <f>IF($AU$7&lt;&gt;0,IF($O$5="Illusionniste",Sorts!AN137,Sorts!AH93),"")</f>
        <v/>
      </c>
      <c r="GU56" s="61"/>
      <c r="GW56" s="87">
        <v>21</v>
      </c>
      <c r="GX56" s="139"/>
      <c r="GY56" s="139"/>
      <c r="GZ56" s="139"/>
      <c r="HA56" s="139"/>
      <c r="HB56" s="139"/>
      <c r="HC56" s="139"/>
      <c r="HD56" s="139"/>
      <c r="HE56" s="139"/>
      <c r="HF56" s="139"/>
      <c r="HG56" s="139"/>
      <c r="HH56" s="139"/>
      <c r="HI56" s="139"/>
      <c r="HJ56" s="140"/>
      <c r="HK56" s="141"/>
      <c r="HL56" s="134"/>
      <c r="HM56" s="142"/>
      <c r="HN56" s="142"/>
      <c r="HO56" s="142"/>
      <c r="HP56" s="142"/>
      <c r="HQ56" s="142"/>
      <c r="HR56" s="142"/>
      <c r="HS56" s="89"/>
      <c r="HT56" s="89"/>
      <c r="HU56" s="94"/>
      <c r="HV56" s="89"/>
      <c r="HW56" s="133" t="s">
        <v>1391</v>
      </c>
      <c r="HX56" s="134"/>
      <c r="HY56" s="89">
        <v>21</v>
      </c>
      <c r="HZ56" s="135" t="str">
        <f>IF($AU$7&lt;&gt;0,IF($O$5="Illusionniste",Sorts!AU139,Sorts!AO95),"")</f>
        <v/>
      </c>
      <c r="IA56" s="136"/>
      <c r="IB56" s="136"/>
      <c r="IC56" s="136"/>
      <c r="ID56" s="136"/>
      <c r="IE56" s="136"/>
      <c r="IF56" s="136"/>
      <c r="IG56" s="136"/>
      <c r="IH56" s="136"/>
      <c r="II56" s="136"/>
      <c r="IJ56" s="136"/>
      <c r="IK56" s="136"/>
      <c r="IL56" s="136"/>
      <c r="IM56" s="136">
        <v>0</v>
      </c>
      <c r="IN56" s="137"/>
      <c r="IO56" s="138" t="str">
        <f>IF($AU$7&lt;&gt;0,IF($O$5="Illusionniste",Sorts!AV139,Sorts!AP95),"")</f>
        <v/>
      </c>
      <c r="IP56" s="134"/>
      <c r="IQ56" s="142" t="str">
        <f>IF($AU$7&lt;&gt;0,IF($O$5="Illusionniste",Sorts!AW139,Sorts!AQ95),"")</f>
        <v/>
      </c>
      <c r="IR56" s="142"/>
      <c r="IS56" s="142"/>
      <c r="IT56" s="89" t="str">
        <f>IF($AU$7&lt;&gt;0,IF($O$5="Illusionniste",Sorts!AX139,Sorts!AR95),"")</f>
        <v/>
      </c>
      <c r="IU56" s="89" t="str">
        <f>IF($AU$7&lt;&gt;0,IF($O$5="Illusionniste",Sorts!AY139,Sorts!AS95),"")</f>
        <v/>
      </c>
      <c r="IV56" s="94" t="str">
        <f>IF($AU$7&lt;&gt;0,IF($O$5="Illusionniste",Sorts!AZ139,Sorts!AT95),"")</f>
        <v/>
      </c>
      <c r="IW56" s="61"/>
      <c r="IY56" s="16"/>
      <c r="KX56" s="29"/>
    </row>
    <row r="57" spans="2:310" ht="17.25" thickBot="1" x14ac:dyDescent="0.35">
      <c r="B57" s="16"/>
      <c r="L57" s="61">
        <v>11</v>
      </c>
      <c r="M57" s="61">
        <v>12</v>
      </c>
      <c r="N57" s="61">
        <v>13</v>
      </c>
      <c r="O57" s="61">
        <v>14</v>
      </c>
      <c r="P57" s="61">
        <v>15</v>
      </c>
      <c r="Q57" s="61">
        <v>16</v>
      </c>
      <c r="R57" s="61">
        <v>17</v>
      </c>
      <c r="S57" s="61">
        <v>18</v>
      </c>
      <c r="T57" s="61">
        <v>19</v>
      </c>
      <c r="U57" s="61">
        <v>20</v>
      </c>
      <c r="V57" s="61">
        <v>21</v>
      </c>
      <c r="W57" s="61">
        <v>22</v>
      </c>
      <c r="X57" s="61">
        <v>23</v>
      </c>
      <c r="Y57" s="61">
        <v>24</v>
      </c>
      <c r="Z57" s="61">
        <v>25</v>
      </c>
      <c r="AA57" s="61">
        <v>26</v>
      </c>
      <c r="AB57" s="61">
        <v>27</v>
      </c>
      <c r="AC57" s="61">
        <v>28</v>
      </c>
      <c r="AD57" s="61">
        <v>29</v>
      </c>
      <c r="AE57" s="61">
        <v>30</v>
      </c>
      <c r="AF57" s="29"/>
      <c r="AH57" s="16"/>
      <c r="AO57" s="29"/>
      <c r="AQ57" s="16"/>
      <c r="CP57" s="29"/>
      <c r="CQ57" s="61"/>
      <c r="CS57" s="87">
        <v>16</v>
      </c>
      <c r="CT57" s="139" t="str">
        <f>IF($AU$5&lt;&gt;0,IF(OR($O$5="CLERC",$O$5="PALADIN"),Sorts!Q19,Sorts!Q43),"")</f>
        <v>Trombe d’Eau</v>
      </c>
      <c r="CU57" s="139"/>
      <c r="CV57" s="139"/>
      <c r="CW57" s="139"/>
      <c r="CX57" s="139"/>
      <c r="CY57" s="139"/>
      <c r="CZ57" s="139"/>
      <c r="DA57" s="139"/>
      <c r="DB57" s="139"/>
      <c r="DC57" s="139"/>
      <c r="DD57" s="139"/>
      <c r="DE57" s="139"/>
      <c r="DF57" s="140"/>
      <c r="DG57" s="141">
        <v>0</v>
      </c>
      <c r="DH57" s="134"/>
      <c r="DI57" s="142" t="str">
        <f>IF($AU$5&lt;&gt;0,IF(OR($O$5="CLERC",$O$5="PALADIN"),Sorts!R19,Sorts!R43),"")</f>
        <v>1/n</v>
      </c>
      <c r="DJ57" s="142"/>
      <c r="DK57" s="142"/>
      <c r="DL57" s="142" t="str">
        <f>IF($AU$5&lt;&gt;0,IF(OR($O$5="CLERC",$O$5="PALADIN"),Sorts!S19,Sorts!S43),"")</f>
        <v>1r/n</v>
      </c>
      <c r="DM57" s="142"/>
      <c r="DN57" s="142"/>
      <c r="DO57" s="89" t="str">
        <f>IF($AU$5&lt;&gt;0,IF(OR($O$5="CLERC",$O$5="PALADIN"),Sorts!T19,Sorts!T43),"")</f>
        <v>X</v>
      </c>
      <c r="DP57" s="89" t="str">
        <f>IF($AU$5&lt;&gt;0,IF(OR($O$5="CLERC",$O$5="PALADIN"),Sorts!U19,Sorts!U43),"")</f>
        <v>X</v>
      </c>
      <c r="DQ57" s="94" t="str">
        <f>IF($AU$5&lt;&gt;0,IF(OR($O$5="CLERC",$O$5="PALADIN"),Sorts!V19,Sorts!V43),"")</f>
        <v>X</v>
      </c>
      <c r="DR57" s="89"/>
      <c r="DS57" s="133" t="s">
        <v>1391</v>
      </c>
      <c r="DT57" s="134"/>
      <c r="DU57" s="89">
        <v>16</v>
      </c>
      <c r="DV57" s="135" t="str">
        <f>IF($AU$7&lt;&gt;0,IF($O$5="Illusionniste",Sorts!W134,Sorts!Q90),"")</f>
        <v/>
      </c>
      <c r="DW57" s="136"/>
      <c r="DX57" s="136"/>
      <c r="DY57" s="136"/>
      <c r="DZ57" s="136"/>
      <c r="EA57" s="136"/>
      <c r="EB57" s="136"/>
      <c r="EC57" s="136"/>
      <c r="ED57" s="136"/>
      <c r="EE57" s="136"/>
      <c r="EF57" s="136"/>
      <c r="EG57" s="136"/>
      <c r="EH57" s="136"/>
      <c r="EI57" s="136">
        <v>0</v>
      </c>
      <c r="EJ57" s="137"/>
      <c r="EK57" s="138" t="str">
        <f>IF($AU$7&lt;&gt;0,IF($O$5="Illusionniste",Sorts!X134,Sorts!R90),"")</f>
        <v/>
      </c>
      <c r="EL57" s="134"/>
      <c r="EM57" s="142" t="str">
        <f>IF($AU$7&lt;&gt;0,IF($O$5="Illusionniste",Sorts!Y134,Sorts!S90),"")</f>
        <v/>
      </c>
      <c r="EN57" s="142"/>
      <c r="EO57" s="142"/>
      <c r="EP57" s="89" t="str">
        <f>IF($AU$7&lt;&gt;0,IF($O$5="Illusionniste",Sorts!Z134,Sorts!T90),"")</f>
        <v/>
      </c>
      <c r="EQ57" s="89" t="str">
        <f>IF($AU$7&lt;&gt;0,IF($O$5="Illusionniste",Sorts!AA134,Sorts!U90),"")</f>
        <v/>
      </c>
      <c r="ER57" s="94" t="str">
        <f>IF($AU$7&lt;&gt;0,IF($O$5="Illusionniste",Sorts!AB134,Sorts!V90),"")</f>
        <v/>
      </c>
      <c r="ES57" s="61"/>
      <c r="EU57" s="87">
        <v>20</v>
      </c>
      <c r="EV57" s="139"/>
      <c r="EW57" s="139"/>
      <c r="EX57" s="139"/>
      <c r="EY57" s="139"/>
      <c r="EZ57" s="139"/>
      <c r="FA57" s="139"/>
      <c r="FB57" s="139"/>
      <c r="FC57" s="139"/>
      <c r="FD57" s="139"/>
      <c r="FE57" s="139"/>
      <c r="FF57" s="139"/>
      <c r="FG57" s="139"/>
      <c r="FH57" s="140"/>
      <c r="FI57" s="141"/>
      <c r="FJ57" s="134"/>
      <c r="FK57" s="142"/>
      <c r="FL57" s="142"/>
      <c r="FM57" s="142"/>
      <c r="FN57" s="142"/>
      <c r="FO57" s="142"/>
      <c r="FP57" s="142"/>
      <c r="FQ57" s="89"/>
      <c r="FR57" s="89"/>
      <c r="FS57" s="94"/>
      <c r="FT57" s="89"/>
      <c r="FU57" s="133" t="s">
        <v>1391</v>
      </c>
      <c r="FV57" s="134"/>
      <c r="FW57" s="89">
        <v>20</v>
      </c>
      <c r="FX57" s="135" t="str">
        <f>IF($AU$7&lt;&gt;0,IF($O$5="Illusionniste",Sorts!AI138,Sorts!AC94),"")</f>
        <v/>
      </c>
      <c r="FY57" s="136"/>
      <c r="FZ57" s="136"/>
      <c r="GA57" s="136"/>
      <c r="GB57" s="136"/>
      <c r="GC57" s="136"/>
      <c r="GD57" s="136"/>
      <c r="GE57" s="136"/>
      <c r="GF57" s="136"/>
      <c r="GG57" s="136"/>
      <c r="GH57" s="136"/>
      <c r="GI57" s="136"/>
      <c r="GJ57" s="136"/>
      <c r="GK57" s="136">
        <v>0</v>
      </c>
      <c r="GL57" s="137"/>
      <c r="GM57" s="138" t="str">
        <f>IF($AU$7&lt;&gt;0,IF($O$5="Illusionniste",Sorts!AJ138,Sorts!AD94),"")</f>
        <v/>
      </c>
      <c r="GN57" s="134"/>
      <c r="GO57" s="142" t="str">
        <f>IF($AU$7&lt;&gt;0,IF($O$5="Illusionniste",Sorts!AK138,Sorts!AE94),"")</f>
        <v/>
      </c>
      <c r="GP57" s="142"/>
      <c r="GQ57" s="142"/>
      <c r="GR57" s="89" t="str">
        <f>IF($AU$7&lt;&gt;0,IF($O$5="Illusionniste",Sorts!AL138,Sorts!AF94),"")</f>
        <v/>
      </c>
      <c r="GS57" s="89" t="str">
        <f>IF($AU$7&lt;&gt;0,IF($O$5="Illusionniste",Sorts!AM138,Sorts!AG94),"")</f>
        <v/>
      </c>
      <c r="GT57" s="94" t="str">
        <f>IF($AU$7&lt;&gt;0,IF($O$5="Illusionniste",Sorts!AN138,Sorts!AH94),"")</f>
        <v/>
      </c>
      <c r="GU57" s="61"/>
      <c r="GW57" s="87">
        <v>22</v>
      </c>
      <c r="GX57" s="139"/>
      <c r="GY57" s="139"/>
      <c r="GZ57" s="139"/>
      <c r="HA57" s="139"/>
      <c r="HB57" s="139"/>
      <c r="HC57" s="139"/>
      <c r="HD57" s="139"/>
      <c r="HE57" s="139"/>
      <c r="HF57" s="139"/>
      <c r="HG57" s="139"/>
      <c r="HH57" s="139"/>
      <c r="HI57" s="139"/>
      <c r="HJ57" s="140"/>
      <c r="HK57" s="141"/>
      <c r="HL57" s="134"/>
      <c r="HM57" s="142"/>
      <c r="HN57" s="142"/>
      <c r="HO57" s="142"/>
      <c r="HP57" s="142"/>
      <c r="HQ57" s="142"/>
      <c r="HR57" s="142"/>
      <c r="HS57" s="89"/>
      <c r="HT57" s="89"/>
      <c r="HU57" s="94"/>
      <c r="HV57" s="89"/>
      <c r="HW57" s="133" t="s">
        <v>1391</v>
      </c>
      <c r="HX57" s="134"/>
      <c r="HY57" s="89">
        <v>22</v>
      </c>
      <c r="HZ57" s="135" t="str">
        <f>IF($AU$7&lt;&gt;0,IF($O$5="Illusionniste",Sorts!AU140,Sorts!AO96),"")</f>
        <v/>
      </c>
      <c r="IA57" s="136"/>
      <c r="IB57" s="136"/>
      <c r="IC57" s="136"/>
      <c r="ID57" s="136"/>
      <c r="IE57" s="136"/>
      <c r="IF57" s="136"/>
      <c r="IG57" s="136"/>
      <c r="IH57" s="136"/>
      <c r="II57" s="136"/>
      <c r="IJ57" s="136"/>
      <c r="IK57" s="136"/>
      <c r="IL57" s="136"/>
      <c r="IM57" s="136">
        <v>0</v>
      </c>
      <c r="IN57" s="137"/>
      <c r="IO57" s="138" t="str">
        <f>IF($AU$7&lt;&gt;0,IF($O$5="Illusionniste",Sorts!AV140,Sorts!AP96),"")</f>
        <v/>
      </c>
      <c r="IP57" s="134"/>
      <c r="IQ57" s="142" t="str">
        <f>IF($AU$7&lt;&gt;0,IF($O$5="Illusionniste",Sorts!AW140,Sorts!AQ96),"")</f>
        <v/>
      </c>
      <c r="IR57" s="142"/>
      <c r="IS57" s="142"/>
      <c r="IT57" s="89" t="str">
        <f>IF($AU$7&lt;&gt;0,IF($O$5="Illusionniste",Sorts!AX140,Sorts!AR96),"")</f>
        <v/>
      </c>
      <c r="IU57" s="89" t="str">
        <f>IF($AU$7&lt;&gt;0,IF($O$5="Illusionniste",Sorts!AY140,Sorts!AS96),"")</f>
        <v/>
      </c>
      <c r="IV57" s="94" t="str">
        <f>IF($AU$7&lt;&gt;0,IF($O$5="Illusionniste",Sorts!AZ140,Sorts!AT96),"")</f>
        <v/>
      </c>
      <c r="IW57" s="61"/>
      <c r="IY57" s="16"/>
      <c r="KX57" s="29"/>
    </row>
    <row r="58" spans="2:310" ht="16.149999999999999" customHeight="1" x14ac:dyDescent="0.3">
      <c r="B58" s="16" t="s">
        <v>43</v>
      </c>
      <c r="D58" s="152">
        <f>+$J$19</f>
        <v>2</v>
      </c>
      <c r="E58" s="153"/>
      <c r="L58" s="61">
        <v>21</v>
      </c>
      <c r="M58" s="61">
        <v>22</v>
      </c>
      <c r="N58" s="61">
        <v>23</v>
      </c>
      <c r="O58" s="61">
        <v>24</v>
      </c>
      <c r="P58" s="61">
        <v>25</v>
      </c>
      <c r="Q58" s="61">
        <v>26</v>
      </c>
      <c r="R58" s="61">
        <v>27</v>
      </c>
      <c r="S58" s="61">
        <v>28</v>
      </c>
      <c r="T58" s="61">
        <v>29</v>
      </c>
      <c r="U58" s="61">
        <v>30</v>
      </c>
      <c r="V58" s="61">
        <v>31</v>
      </c>
      <c r="W58" s="61">
        <v>32</v>
      </c>
      <c r="X58" s="61">
        <v>33</v>
      </c>
      <c r="Y58" s="61">
        <v>34</v>
      </c>
      <c r="Z58" s="61">
        <v>35</v>
      </c>
      <c r="AA58" s="61">
        <v>36</v>
      </c>
      <c r="AB58" s="61">
        <v>37</v>
      </c>
      <c r="AC58" s="61">
        <v>38</v>
      </c>
      <c r="AD58" s="61">
        <v>39</v>
      </c>
      <c r="AE58" s="61">
        <v>40</v>
      </c>
      <c r="AF58" s="29"/>
      <c r="AH58" s="16"/>
      <c r="AO58" s="29"/>
      <c r="AQ58" s="16"/>
      <c r="CP58" s="29"/>
      <c r="CQ58" s="61"/>
      <c r="CS58" s="87">
        <v>17</v>
      </c>
      <c r="CT58" s="139">
        <f>IF($AU$5&lt;&gt;0,IF(OR($O$5="CLERC",$O$5="PALADIN"),Sorts!Q20,Sorts!Q44),"")</f>
        <v>0</v>
      </c>
      <c r="CU58" s="139"/>
      <c r="CV58" s="139"/>
      <c r="CW58" s="139"/>
      <c r="CX58" s="139"/>
      <c r="CY58" s="139"/>
      <c r="CZ58" s="139"/>
      <c r="DA58" s="139"/>
      <c r="DB58" s="139"/>
      <c r="DC58" s="139"/>
      <c r="DD58" s="139"/>
      <c r="DE58" s="139"/>
      <c r="DF58" s="140"/>
      <c r="DG58" s="141">
        <v>0</v>
      </c>
      <c r="DH58" s="134"/>
      <c r="DI58" s="142">
        <f>IF($AU$5&lt;&gt;0,IF(OR($O$5="CLERC",$O$5="PALADIN"),Sorts!R20,Sorts!R44),"")</f>
        <v>0</v>
      </c>
      <c r="DJ58" s="142"/>
      <c r="DK58" s="142"/>
      <c r="DL58" s="142">
        <f>IF($AU$5&lt;&gt;0,IF(OR($O$5="CLERC",$O$5="PALADIN"),Sorts!S20,Sorts!S44),"")</f>
        <v>0</v>
      </c>
      <c r="DM58" s="142"/>
      <c r="DN58" s="142"/>
      <c r="DO58" s="89">
        <f>IF($AU$5&lt;&gt;0,IF(OR($O$5="CLERC",$O$5="PALADIN"),Sorts!T20,Sorts!T44),"")</f>
        <v>0</v>
      </c>
      <c r="DP58" s="89">
        <f>IF($AU$5&lt;&gt;0,IF(OR($O$5="CLERC",$O$5="PALADIN"),Sorts!U20,Sorts!U44),"")</f>
        <v>0</v>
      </c>
      <c r="DQ58" s="94">
        <f>IF($AU$5&lt;&gt;0,IF(OR($O$5="CLERC",$O$5="PALADIN"),Sorts!V20,Sorts!V44),"")</f>
        <v>0</v>
      </c>
      <c r="DR58" s="89"/>
      <c r="DS58" s="133" t="s">
        <v>1391</v>
      </c>
      <c r="DT58" s="134"/>
      <c r="DU58" s="89">
        <v>17</v>
      </c>
      <c r="DV58" s="135" t="str">
        <f>IF($AU$7&lt;&gt;0,IF($O$5="Illusionniste",Sorts!W135,Sorts!Q91),"")</f>
        <v/>
      </c>
      <c r="DW58" s="136"/>
      <c r="DX58" s="136"/>
      <c r="DY58" s="136"/>
      <c r="DZ58" s="136"/>
      <c r="EA58" s="136"/>
      <c r="EB58" s="136"/>
      <c r="EC58" s="136"/>
      <c r="ED58" s="136"/>
      <c r="EE58" s="136"/>
      <c r="EF58" s="136"/>
      <c r="EG58" s="136"/>
      <c r="EH58" s="136"/>
      <c r="EI58" s="136">
        <v>0</v>
      </c>
      <c r="EJ58" s="137"/>
      <c r="EK58" s="138" t="str">
        <f>IF($AU$7&lt;&gt;0,IF($O$5="Illusionniste",Sorts!X135,Sorts!R91),"")</f>
        <v/>
      </c>
      <c r="EL58" s="134"/>
      <c r="EM58" s="142" t="str">
        <f>IF($AU$7&lt;&gt;0,IF($O$5="Illusionniste",Sorts!Y135,Sorts!S91),"")</f>
        <v/>
      </c>
      <c r="EN58" s="142"/>
      <c r="EO58" s="142"/>
      <c r="EP58" s="89" t="str">
        <f>IF($AU$7&lt;&gt;0,IF($O$5="Illusionniste",Sorts!Z135,Sorts!T91),"")</f>
        <v/>
      </c>
      <c r="EQ58" s="89" t="str">
        <f>IF($AU$7&lt;&gt;0,IF($O$5="Illusionniste",Sorts!AA135,Sorts!U91),"")</f>
        <v/>
      </c>
      <c r="ER58" s="94" t="str">
        <f>IF($AU$7&lt;&gt;0,IF($O$5="Illusionniste",Sorts!AB135,Sorts!V91),"")</f>
        <v/>
      </c>
      <c r="ES58" s="61"/>
      <c r="EU58" s="87">
        <v>21</v>
      </c>
      <c r="EV58" s="139"/>
      <c r="EW58" s="139"/>
      <c r="EX58" s="139"/>
      <c r="EY58" s="139"/>
      <c r="EZ58" s="139"/>
      <c r="FA58" s="139"/>
      <c r="FB58" s="139"/>
      <c r="FC58" s="139"/>
      <c r="FD58" s="139"/>
      <c r="FE58" s="139"/>
      <c r="FF58" s="139"/>
      <c r="FG58" s="139"/>
      <c r="FH58" s="140"/>
      <c r="FI58" s="141"/>
      <c r="FJ58" s="134"/>
      <c r="FK58" s="142"/>
      <c r="FL58" s="142"/>
      <c r="FM58" s="142"/>
      <c r="FN58" s="142"/>
      <c r="FO58" s="142"/>
      <c r="FP58" s="142"/>
      <c r="FQ58" s="89"/>
      <c r="FR58" s="89"/>
      <c r="FS58" s="94"/>
      <c r="FT58" s="89"/>
      <c r="FU58" s="133" t="s">
        <v>1391</v>
      </c>
      <c r="FV58" s="134"/>
      <c r="FW58" s="89">
        <v>21</v>
      </c>
      <c r="FX58" s="135" t="str">
        <f>IF($AU$7&lt;&gt;0,IF($O$5="Illusionniste",Sorts!AI139,Sorts!AC95),"")</f>
        <v/>
      </c>
      <c r="FY58" s="136"/>
      <c r="FZ58" s="136"/>
      <c r="GA58" s="136"/>
      <c r="GB58" s="136"/>
      <c r="GC58" s="136"/>
      <c r="GD58" s="136"/>
      <c r="GE58" s="136"/>
      <c r="GF58" s="136"/>
      <c r="GG58" s="136"/>
      <c r="GH58" s="136"/>
      <c r="GI58" s="136"/>
      <c r="GJ58" s="136"/>
      <c r="GK58" s="136">
        <v>0</v>
      </c>
      <c r="GL58" s="137"/>
      <c r="GM58" s="138" t="str">
        <f>IF($AU$7&lt;&gt;0,IF($O$5="Illusionniste",Sorts!AJ139,Sorts!AD95),"")</f>
        <v/>
      </c>
      <c r="GN58" s="134"/>
      <c r="GO58" s="142" t="str">
        <f>IF($AU$7&lt;&gt;0,IF($O$5="Illusionniste",Sorts!AK139,Sorts!AE95),"")</f>
        <v/>
      </c>
      <c r="GP58" s="142"/>
      <c r="GQ58" s="142"/>
      <c r="GR58" s="89" t="str">
        <f>IF($AU$7&lt;&gt;0,IF($O$5="Illusionniste",Sorts!AL139,Sorts!AF95),"")</f>
        <v/>
      </c>
      <c r="GS58" s="89" t="str">
        <f>IF($AU$7&lt;&gt;0,IF($O$5="Illusionniste",Sorts!AM139,Sorts!AG95),"")</f>
        <v/>
      </c>
      <c r="GT58" s="94" t="str">
        <f>IF($AU$7&lt;&gt;0,IF($O$5="Illusionniste",Sorts!AN139,Sorts!AH95),"")</f>
        <v/>
      </c>
      <c r="GU58" s="61"/>
      <c r="GW58" s="87">
        <v>23</v>
      </c>
      <c r="GX58" s="139"/>
      <c r="GY58" s="139"/>
      <c r="GZ58" s="139"/>
      <c r="HA58" s="139"/>
      <c r="HB58" s="139"/>
      <c r="HC58" s="139"/>
      <c r="HD58" s="139"/>
      <c r="HE58" s="139"/>
      <c r="HF58" s="139"/>
      <c r="HG58" s="139"/>
      <c r="HH58" s="139"/>
      <c r="HI58" s="139"/>
      <c r="HJ58" s="140"/>
      <c r="HK58" s="141"/>
      <c r="HL58" s="134"/>
      <c r="HM58" s="142"/>
      <c r="HN58" s="142"/>
      <c r="HO58" s="142"/>
      <c r="HP58" s="142"/>
      <c r="HQ58" s="142"/>
      <c r="HR58" s="142"/>
      <c r="HS58" s="89"/>
      <c r="HT58" s="89"/>
      <c r="HU58" s="94"/>
      <c r="HV58" s="89"/>
      <c r="HW58" s="133" t="s">
        <v>1391</v>
      </c>
      <c r="HX58" s="134"/>
      <c r="HY58" s="89">
        <v>23</v>
      </c>
      <c r="HZ58" s="135" t="str">
        <f>IF($AU$7&lt;&gt;0,IF($O$5="Illusionniste",Sorts!AU141,Sorts!AO97),"")</f>
        <v/>
      </c>
      <c r="IA58" s="136"/>
      <c r="IB58" s="136"/>
      <c r="IC58" s="136"/>
      <c r="ID58" s="136"/>
      <c r="IE58" s="136"/>
      <c r="IF58" s="136"/>
      <c r="IG58" s="136"/>
      <c r="IH58" s="136"/>
      <c r="II58" s="136"/>
      <c r="IJ58" s="136"/>
      <c r="IK58" s="136"/>
      <c r="IL58" s="136"/>
      <c r="IM58" s="136">
        <v>0</v>
      </c>
      <c r="IN58" s="137"/>
      <c r="IO58" s="138" t="str">
        <f>IF($AU$7&lt;&gt;0,IF($O$5="Illusionniste",Sorts!AV141,Sorts!AP97),"")</f>
        <v/>
      </c>
      <c r="IP58" s="134"/>
      <c r="IQ58" s="142" t="str">
        <f>IF($AU$7&lt;&gt;0,IF($O$5="Illusionniste",Sorts!AW141,Sorts!AQ97),"")</f>
        <v/>
      </c>
      <c r="IR58" s="142"/>
      <c r="IS58" s="142"/>
      <c r="IT58" s="89" t="str">
        <f>IF($AU$7&lt;&gt;0,IF($O$5="Illusionniste",Sorts!AX141,Sorts!AR97),"")</f>
        <v/>
      </c>
      <c r="IU58" s="89" t="str">
        <f>IF($AU$7&lt;&gt;0,IF($O$5="Illusionniste",Sorts!AY141,Sorts!AS97),"")</f>
        <v/>
      </c>
      <c r="IV58" s="94" t="str">
        <f>IF($AU$7&lt;&gt;0,IF($O$5="Illusionniste",Sorts!AZ141,Sorts!AT97),"")</f>
        <v/>
      </c>
      <c r="IW58" s="61"/>
      <c r="IY58" s="16"/>
      <c r="KX58" s="29"/>
    </row>
    <row r="59" spans="2:310" ht="16.899999999999999" customHeight="1" thickBot="1" x14ac:dyDescent="0.35">
      <c r="B59" s="16" t="s">
        <v>259</v>
      </c>
      <c r="D59" s="154"/>
      <c r="E59" s="155"/>
      <c r="L59" s="61">
        <v>31</v>
      </c>
      <c r="M59" s="61">
        <v>32</v>
      </c>
      <c r="N59" s="61">
        <v>33</v>
      </c>
      <c r="O59" s="61">
        <v>34</v>
      </c>
      <c r="P59" s="61">
        <v>35</v>
      </c>
      <c r="Q59" s="61">
        <v>36</v>
      </c>
      <c r="R59" s="61">
        <v>37</v>
      </c>
      <c r="S59" s="61">
        <v>38</v>
      </c>
      <c r="T59" s="61">
        <v>39</v>
      </c>
      <c r="U59" s="61">
        <v>40</v>
      </c>
      <c r="V59" s="61">
        <v>41</v>
      </c>
      <c r="W59" s="61">
        <v>42</v>
      </c>
      <c r="X59" s="61">
        <v>43</v>
      </c>
      <c r="Y59" s="61">
        <v>44</v>
      </c>
      <c r="Z59" s="61">
        <v>45</v>
      </c>
      <c r="AA59" s="61">
        <v>46</v>
      </c>
      <c r="AB59" s="61">
        <v>47</v>
      </c>
      <c r="AC59" s="61">
        <v>48</v>
      </c>
      <c r="AD59" s="61">
        <v>49</v>
      </c>
      <c r="AE59" s="61">
        <v>50</v>
      </c>
      <c r="AF59" s="29"/>
      <c r="AH59" s="16"/>
      <c r="AO59" s="29"/>
      <c r="AQ59" s="16"/>
      <c r="CP59" s="29"/>
      <c r="CQ59" s="61"/>
      <c r="CS59" s="87">
        <v>18</v>
      </c>
      <c r="CT59" s="139">
        <f>IF($AU$5&lt;&gt;0,IF(OR($O$5="CLERC",$O$5="PALADIN"),Sorts!Q21,Sorts!Q45),"")</f>
        <v>0</v>
      </c>
      <c r="CU59" s="139"/>
      <c r="CV59" s="139"/>
      <c r="CW59" s="139"/>
      <c r="CX59" s="139"/>
      <c r="CY59" s="139"/>
      <c r="CZ59" s="139"/>
      <c r="DA59" s="139"/>
      <c r="DB59" s="139"/>
      <c r="DC59" s="139"/>
      <c r="DD59" s="139"/>
      <c r="DE59" s="139"/>
      <c r="DF59" s="140"/>
      <c r="DG59" s="141">
        <v>0</v>
      </c>
      <c r="DH59" s="134"/>
      <c r="DI59" s="142">
        <f>IF($AU$5&lt;&gt;0,IF(OR($O$5="CLERC",$O$5="PALADIN"),Sorts!R21,Sorts!R45),"")</f>
        <v>0</v>
      </c>
      <c r="DJ59" s="142"/>
      <c r="DK59" s="142"/>
      <c r="DL59" s="142">
        <f>IF($AU$5&lt;&gt;0,IF(OR($O$5="CLERC",$O$5="PALADIN"),Sorts!S21,Sorts!S45),"")</f>
        <v>0</v>
      </c>
      <c r="DM59" s="142"/>
      <c r="DN59" s="142"/>
      <c r="DO59" s="89">
        <f>IF($AU$5&lt;&gt;0,IF(OR($O$5="CLERC",$O$5="PALADIN"),Sorts!T21,Sorts!T45),"")</f>
        <v>0</v>
      </c>
      <c r="DP59" s="89">
        <f>IF($AU$5&lt;&gt;0,IF(OR($O$5="CLERC",$O$5="PALADIN"),Sorts!U21,Sorts!U45),"")</f>
        <v>0</v>
      </c>
      <c r="DQ59" s="94">
        <f>IF($AU$5&lt;&gt;0,IF(OR($O$5="CLERC",$O$5="PALADIN"),Sorts!V21,Sorts!V45),"")</f>
        <v>0</v>
      </c>
      <c r="DR59" s="89"/>
      <c r="DS59" s="133" t="s">
        <v>1391</v>
      </c>
      <c r="DT59" s="134"/>
      <c r="DU59" s="89">
        <v>18</v>
      </c>
      <c r="DV59" s="135" t="str">
        <f>IF($AU$7&lt;&gt;0,IF($O$5="Illusionniste",Sorts!W136,Sorts!Q92),"")</f>
        <v/>
      </c>
      <c r="DW59" s="136"/>
      <c r="DX59" s="136"/>
      <c r="DY59" s="136"/>
      <c r="DZ59" s="136"/>
      <c r="EA59" s="136"/>
      <c r="EB59" s="136"/>
      <c r="EC59" s="136"/>
      <c r="ED59" s="136"/>
      <c r="EE59" s="136"/>
      <c r="EF59" s="136"/>
      <c r="EG59" s="136"/>
      <c r="EH59" s="136"/>
      <c r="EI59" s="136">
        <v>0</v>
      </c>
      <c r="EJ59" s="137"/>
      <c r="EK59" s="138" t="str">
        <f>IF($AU$7&lt;&gt;0,IF($O$5="Illusionniste",Sorts!X136,Sorts!R92),"")</f>
        <v/>
      </c>
      <c r="EL59" s="134"/>
      <c r="EM59" s="142" t="str">
        <f>IF($AU$7&lt;&gt;0,IF($O$5="Illusionniste",Sorts!Y136,Sorts!S92),"")</f>
        <v/>
      </c>
      <c r="EN59" s="142"/>
      <c r="EO59" s="142"/>
      <c r="EP59" s="89" t="str">
        <f>IF($AU$7&lt;&gt;0,IF($O$5="Illusionniste",Sorts!Z136,Sorts!T92),"")</f>
        <v/>
      </c>
      <c r="EQ59" s="89" t="str">
        <f>IF($AU$7&lt;&gt;0,IF($O$5="Illusionniste",Sorts!AA136,Sorts!U92),"")</f>
        <v/>
      </c>
      <c r="ER59" s="94" t="str">
        <f>IF($AU$7&lt;&gt;0,IF($O$5="Illusionniste",Sorts!AB136,Sorts!V92),"")</f>
        <v/>
      </c>
      <c r="ES59" s="61"/>
      <c r="EU59" s="87">
        <v>22</v>
      </c>
      <c r="EV59" s="139"/>
      <c r="EW59" s="139"/>
      <c r="EX59" s="139"/>
      <c r="EY59" s="139"/>
      <c r="EZ59" s="139"/>
      <c r="FA59" s="139"/>
      <c r="FB59" s="139"/>
      <c r="FC59" s="139"/>
      <c r="FD59" s="139"/>
      <c r="FE59" s="139"/>
      <c r="FF59" s="139"/>
      <c r="FG59" s="139"/>
      <c r="FH59" s="140"/>
      <c r="FI59" s="141"/>
      <c r="FJ59" s="134"/>
      <c r="FK59" s="142"/>
      <c r="FL59" s="142"/>
      <c r="FM59" s="142"/>
      <c r="FN59" s="142"/>
      <c r="FO59" s="142"/>
      <c r="FP59" s="142"/>
      <c r="FQ59" s="89"/>
      <c r="FR59" s="89"/>
      <c r="FS59" s="94"/>
      <c r="FT59" s="89"/>
      <c r="FU59" s="133" t="s">
        <v>1391</v>
      </c>
      <c r="FV59" s="134"/>
      <c r="FW59" s="89">
        <v>22</v>
      </c>
      <c r="FX59" s="135" t="str">
        <f>IF($AU$7&lt;&gt;0,IF($O$5="Illusionniste",Sorts!AI140,Sorts!AC96),"")</f>
        <v/>
      </c>
      <c r="FY59" s="136"/>
      <c r="FZ59" s="136"/>
      <c r="GA59" s="136"/>
      <c r="GB59" s="136"/>
      <c r="GC59" s="136"/>
      <c r="GD59" s="136"/>
      <c r="GE59" s="136"/>
      <c r="GF59" s="136"/>
      <c r="GG59" s="136"/>
      <c r="GH59" s="136"/>
      <c r="GI59" s="136"/>
      <c r="GJ59" s="136"/>
      <c r="GK59" s="136">
        <v>0</v>
      </c>
      <c r="GL59" s="137"/>
      <c r="GM59" s="138" t="str">
        <f>IF($AU$7&lt;&gt;0,IF($O$5="Illusionniste",Sorts!AJ140,Sorts!AD96),"")</f>
        <v/>
      </c>
      <c r="GN59" s="134"/>
      <c r="GO59" s="142" t="str">
        <f>IF($AU$7&lt;&gt;0,IF($O$5="Illusionniste",Sorts!AK140,Sorts!AE96),"")</f>
        <v/>
      </c>
      <c r="GP59" s="142"/>
      <c r="GQ59" s="142"/>
      <c r="GR59" s="89" t="str">
        <f>IF($AU$7&lt;&gt;0,IF($O$5="Illusionniste",Sorts!AL140,Sorts!AF96),"")</f>
        <v/>
      </c>
      <c r="GS59" s="89" t="str">
        <f>IF($AU$7&lt;&gt;0,IF($O$5="Illusionniste",Sorts!AM140,Sorts!AG96),"")</f>
        <v/>
      </c>
      <c r="GT59" s="94" t="str">
        <f>IF($AU$7&lt;&gt;0,IF($O$5="Illusionniste",Sorts!AN140,Sorts!AH96),"")</f>
        <v/>
      </c>
      <c r="GU59" s="61"/>
      <c r="GW59" s="87">
        <v>24</v>
      </c>
      <c r="GX59" s="139"/>
      <c r="GY59" s="139"/>
      <c r="GZ59" s="139"/>
      <c r="HA59" s="139"/>
      <c r="HB59" s="139"/>
      <c r="HC59" s="139"/>
      <c r="HD59" s="139"/>
      <c r="HE59" s="139"/>
      <c r="HF59" s="139"/>
      <c r="HG59" s="139"/>
      <c r="HH59" s="139"/>
      <c r="HI59" s="139"/>
      <c r="HJ59" s="140"/>
      <c r="HK59" s="141"/>
      <c r="HL59" s="134"/>
      <c r="HM59" s="142"/>
      <c r="HN59" s="142"/>
      <c r="HO59" s="142"/>
      <c r="HP59" s="142"/>
      <c r="HQ59" s="142"/>
      <c r="HR59" s="142"/>
      <c r="HS59" s="89"/>
      <c r="HT59" s="89"/>
      <c r="HU59" s="94"/>
      <c r="HV59" s="89"/>
      <c r="HW59" s="133" t="s">
        <v>1391</v>
      </c>
      <c r="HX59" s="134"/>
      <c r="HY59" s="89">
        <v>24</v>
      </c>
      <c r="HZ59" s="135" t="str">
        <f>IF($AU$7&lt;&gt;0,IF($O$5="Illusionniste",Sorts!AU142,Sorts!AO98),"")</f>
        <v/>
      </c>
      <c r="IA59" s="136"/>
      <c r="IB59" s="136"/>
      <c r="IC59" s="136"/>
      <c r="ID59" s="136"/>
      <c r="IE59" s="136"/>
      <c r="IF59" s="136"/>
      <c r="IG59" s="136"/>
      <c r="IH59" s="136"/>
      <c r="II59" s="136"/>
      <c r="IJ59" s="136"/>
      <c r="IK59" s="136"/>
      <c r="IL59" s="136"/>
      <c r="IM59" s="136">
        <v>0</v>
      </c>
      <c r="IN59" s="137"/>
      <c r="IO59" s="138" t="str">
        <f>IF($AU$7&lt;&gt;0,IF($O$5="Illusionniste",Sorts!AV142,Sorts!AP98),"")</f>
        <v/>
      </c>
      <c r="IP59" s="134"/>
      <c r="IQ59" s="142" t="str">
        <f>IF($AU$7&lt;&gt;0,IF($O$5="Illusionniste",Sorts!AW142,Sorts!AQ98),"")</f>
        <v/>
      </c>
      <c r="IR59" s="142"/>
      <c r="IS59" s="142"/>
      <c r="IT59" s="89" t="str">
        <f>IF($AU$7&lt;&gt;0,IF($O$5="Illusionniste",Sorts!AX142,Sorts!AR98),"")</f>
        <v/>
      </c>
      <c r="IU59" s="89" t="str">
        <f>IF($AU$7&lt;&gt;0,IF($O$5="Illusionniste",Sorts!AY142,Sorts!AS98),"")</f>
        <v/>
      </c>
      <c r="IV59" s="94" t="str">
        <f>IF($AU$7&lt;&gt;0,IF($O$5="Illusionniste",Sorts!AZ142,Sorts!AT98),"")</f>
        <v/>
      </c>
      <c r="IW59" s="61"/>
      <c r="IY59" s="16"/>
      <c r="KX59" s="29"/>
    </row>
    <row r="60" spans="2:310" ht="19.5" thickTop="1" thickBot="1" x14ac:dyDescent="0.4">
      <c r="B60" s="16"/>
      <c r="H60" s="194" t="s">
        <v>61</v>
      </c>
      <c r="I60" s="194"/>
      <c r="L60" s="61">
        <v>51</v>
      </c>
      <c r="M60" s="61">
        <v>52</v>
      </c>
      <c r="N60" s="61">
        <v>53</v>
      </c>
      <c r="O60" s="61">
        <v>54</v>
      </c>
      <c r="P60" s="61">
        <v>55</v>
      </c>
      <c r="Q60" s="61">
        <v>56</v>
      </c>
      <c r="R60" s="61">
        <v>57</v>
      </c>
      <c r="S60" s="61">
        <v>58</v>
      </c>
      <c r="T60" s="61">
        <v>59</v>
      </c>
      <c r="U60" s="61">
        <v>60</v>
      </c>
      <c r="V60" s="61">
        <v>61</v>
      </c>
      <c r="W60" s="61">
        <v>62</v>
      </c>
      <c r="X60" s="61">
        <v>63</v>
      </c>
      <c r="Y60" s="61">
        <v>64</v>
      </c>
      <c r="Z60" s="61">
        <v>65</v>
      </c>
      <c r="AA60" s="61">
        <v>66</v>
      </c>
      <c r="AB60" s="61">
        <v>67</v>
      </c>
      <c r="AC60" s="61">
        <v>68</v>
      </c>
      <c r="AD60" s="61">
        <v>69</v>
      </c>
      <c r="AE60" s="61">
        <v>70</v>
      </c>
      <c r="AF60" s="29"/>
      <c r="AH60" s="16"/>
      <c r="AO60" s="29"/>
      <c r="AQ60" s="16"/>
      <c r="CP60" s="29"/>
      <c r="CQ60" s="61"/>
      <c r="CS60" s="87">
        <v>19</v>
      </c>
      <c r="CT60" s="139">
        <f>IF($AU$5&lt;&gt;0,IF(OR($O$5="CLERC",$O$5="PALADIN"),Sorts!Q22,Sorts!Q46),"")</f>
        <v>0</v>
      </c>
      <c r="CU60" s="139"/>
      <c r="CV60" s="139"/>
      <c r="CW60" s="139"/>
      <c r="CX60" s="139"/>
      <c r="CY60" s="139"/>
      <c r="CZ60" s="139"/>
      <c r="DA60" s="139"/>
      <c r="DB60" s="139"/>
      <c r="DC60" s="139"/>
      <c r="DD60" s="139"/>
      <c r="DE60" s="139"/>
      <c r="DF60" s="140"/>
      <c r="DG60" s="141">
        <v>0</v>
      </c>
      <c r="DH60" s="134"/>
      <c r="DI60" s="142">
        <f>IF($AU$5&lt;&gt;0,IF(OR($O$5="CLERC",$O$5="PALADIN"),Sorts!R22,Sorts!R46),"")</f>
        <v>0</v>
      </c>
      <c r="DJ60" s="142"/>
      <c r="DK60" s="142"/>
      <c r="DL60" s="142">
        <f>IF($AU$5&lt;&gt;0,IF(OR($O$5="CLERC",$O$5="PALADIN"),Sorts!S22,Sorts!S46),"")</f>
        <v>0</v>
      </c>
      <c r="DM60" s="142"/>
      <c r="DN60" s="142"/>
      <c r="DO60" s="89">
        <f>IF($AU$5&lt;&gt;0,IF(OR($O$5="CLERC",$O$5="PALADIN"),Sorts!T22,Sorts!T46),"")</f>
        <v>0</v>
      </c>
      <c r="DP60" s="89">
        <f>IF($AU$5&lt;&gt;0,IF(OR($O$5="CLERC",$O$5="PALADIN"),Sorts!U22,Sorts!U46),"")</f>
        <v>0</v>
      </c>
      <c r="DQ60" s="94">
        <f>IF($AU$5&lt;&gt;0,IF(OR($O$5="CLERC",$O$5="PALADIN"),Sorts!V22,Sorts!V46),"")</f>
        <v>0</v>
      </c>
      <c r="DR60" s="89"/>
      <c r="DS60" s="133" t="s">
        <v>1391</v>
      </c>
      <c r="DT60" s="134"/>
      <c r="DU60" s="89">
        <v>19</v>
      </c>
      <c r="DV60" s="135" t="str">
        <f>IF($AU$7&lt;&gt;0,IF($O$5="Illusionniste",Sorts!W137,Sorts!Q93),"")</f>
        <v/>
      </c>
      <c r="DW60" s="136"/>
      <c r="DX60" s="136"/>
      <c r="DY60" s="136"/>
      <c r="DZ60" s="136"/>
      <c r="EA60" s="136"/>
      <c r="EB60" s="136"/>
      <c r="EC60" s="136"/>
      <c r="ED60" s="136"/>
      <c r="EE60" s="136"/>
      <c r="EF60" s="136"/>
      <c r="EG60" s="136"/>
      <c r="EH60" s="136"/>
      <c r="EI60" s="136">
        <v>0</v>
      </c>
      <c r="EJ60" s="137"/>
      <c r="EK60" s="138" t="str">
        <f>IF($AU$7&lt;&gt;0,IF($O$5="Illusionniste",Sorts!X137,Sorts!R93),"")</f>
        <v/>
      </c>
      <c r="EL60" s="134"/>
      <c r="EM60" s="142" t="str">
        <f>IF($AU$7&lt;&gt;0,IF($O$5="Illusionniste",Sorts!Y137,Sorts!S93),"")</f>
        <v/>
      </c>
      <c r="EN60" s="142"/>
      <c r="EO60" s="142"/>
      <c r="EP60" s="89" t="str">
        <f>IF($AU$7&lt;&gt;0,IF($O$5="Illusionniste",Sorts!Z137,Sorts!T93),"")</f>
        <v/>
      </c>
      <c r="EQ60" s="89" t="str">
        <f>IF($AU$7&lt;&gt;0,IF($O$5="Illusionniste",Sorts!AA137,Sorts!U93),"")</f>
        <v/>
      </c>
      <c r="ER60" s="94" t="str">
        <f>IF($AU$7&lt;&gt;0,IF($O$5="Illusionniste",Sorts!AB137,Sorts!V93),"")</f>
        <v/>
      </c>
      <c r="ES60" s="61"/>
      <c r="EU60" s="87">
        <v>23</v>
      </c>
      <c r="EV60" s="139"/>
      <c r="EW60" s="139"/>
      <c r="EX60" s="139"/>
      <c r="EY60" s="139"/>
      <c r="EZ60" s="139"/>
      <c r="FA60" s="139"/>
      <c r="FB60" s="139"/>
      <c r="FC60" s="139"/>
      <c r="FD60" s="139"/>
      <c r="FE60" s="139"/>
      <c r="FF60" s="139"/>
      <c r="FG60" s="139"/>
      <c r="FH60" s="140"/>
      <c r="FI60" s="141"/>
      <c r="FJ60" s="134"/>
      <c r="FK60" s="142"/>
      <c r="FL60" s="142"/>
      <c r="FM60" s="142"/>
      <c r="FN60" s="142"/>
      <c r="FO60" s="142"/>
      <c r="FP60" s="142"/>
      <c r="FQ60" s="89"/>
      <c r="FR60" s="89"/>
      <c r="FS60" s="94"/>
      <c r="FT60" s="89"/>
      <c r="FU60" s="133" t="s">
        <v>1391</v>
      </c>
      <c r="FV60" s="134"/>
      <c r="FW60" s="89">
        <v>23</v>
      </c>
      <c r="FX60" s="135" t="str">
        <f>IF($AU$7&lt;&gt;0,IF($O$5="Illusionniste",Sorts!AI141,Sorts!AC97),"")</f>
        <v/>
      </c>
      <c r="FY60" s="136"/>
      <c r="FZ60" s="136"/>
      <c r="GA60" s="136"/>
      <c r="GB60" s="136"/>
      <c r="GC60" s="136"/>
      <c r="GD60" s="136"/>
      <c r="GE60" s="136"/>
      <c r="GF60" s="136"/>
      <c r="GG60" s="136"/>
      <c r="GH60" s="136"/>
      <c r="GI60" s="136"/>
      <c r="GJ60" s="136"/>
      <c r="GK60" s="136">
        <v>0</v>
      </c>
      <c r="GL60" s="137"/>
      <c r="GM60" s="138" t="str">
        <f>IF($AU$7&lt;&gt;0,IF($O$5="Illusionniste",Sorts!AJ141,Sorts!AD97),"")</f>
        <v/>
      </c>
      <c r="GN60" s="134"/>
      <c r="GO60" s="142" t="str">
        <f>IF($AU$7&lt;&gt;0,IF($O$5="Illusionniste",Sorts!AK141,Sorts!AE97),"")</f>
        <v/>
      </c>
      <c r="GP60" s="142"/>
      <c r="GQ60" s="142"/>
      <c r="GR60" s="89" t="str">
        <f>IF($AU$7&lt;&gt;0,IF($O$5="Illusionniste",Sorts!AL141,Sorts!AF97),"")</f>
        <v/>
      </c>
      <c r="GS60" s="89" t="str">
        <f>IF($AU$7&lt;&gt;0,IF($O$5="Illusionniste",Sorts!AM141,Sorts!AG97),"")</f>
        <v/>
      </c>
      <c r="GT60" s="94" t="str">
        <f>IF($AU$7&lt;&gt;0,IF($O$5="Illusionniste",Sorts!AN141,Sorts!AH97),"")</f>
        <v/>
      </c>
      <c r="GU60" s="61"/>
      <c r="GW60" s="156" t="s">
        <v>406</v>
      </c>
      <c r="GX60" s="157"/>
      <c r="GY60" s="157"/>
      <c r="GZ60" s="157"/>
      <c r="HA60" s="157"/>
      <c r="HB60" s="157"/>
      <c r="HC60" s="157"/>
      <c r="HD60" s="157"/>
      <c r="HE60" s="157"/>
      <c r="HF60" s="157"/>
      <c r="HG60" s="157"/>
      <c r="HH60" s="157"/>
      <c r="HI60" s="157"/>
      <c r="HJ60" s="157"/>
      <c r="HK60" s="157"/>
      <c r="HL60" s="157"/>
      <c r="HM60" s="157"/>
      <c r="HN60" s="157"/>
      <c r="HO60" s="157"/>
      <c r="HP60" s="157"/>
      <c r="HQ60" s="157"/>
      <c r="HR60" s="157"/>
      <c r="HS60" s="157"/>
      <c r="HT60" s="157"/>
      <c r="HU60" s="157"/>
      <c r="HV60" s="157"/>
      <c r="HW60" s="157"/>
      <c r="HX60" s="157"/>
      <c r="HY60" s="157"/>
      <c r="HZ60" s="157"/>
      <c r="IA60" s="157"/>
      <c r="IB60" s="157"/>
      <c r="IC60" s="157"/>
      <c r="ID60" s="157"/>
      <c r="IE60" s="157"/>
      <c r="IF60" s="157"/>
      <c r="IG60" s="157"/>
      <c r="IH60" s="157"/>
      <c r="II60" s="157"/>
      <c r="IJ60" s="157"/>
      <c r="IK60" s="157"/>
      <c r="IL60" s="157"/>
      <c r="IM60" s="157"/>
      <c r="IN60" s="157"/>
      <c r="IO60" s="157"/>
      <c r="IP60" s="157"/>
      <c r="IQ60" s="157"/>
      <c r="IR60" s="157"/>
      <c r="IS60" s="157"/>
      <c r="IT60" s="157"/>
      <c r="IU60" s="157"/>
      <c r="IV60" s="158"/>
      <c r="IW60" s="61"/>
      <c r="IY60" s="16"/>
      <c r="KX60" s="29"/>
    </row>
    <row r="61" spans="2:310" x14ac:dyDescent="0.3">
      <c r="B61" s="16"/>
      <c r="G61" s="179"/>
      <c r="H61" s="180"/>
      <c r="I61" s="180"/>
      <c r="J61" s="181"/>
      <c r="L61" s="61">
        <v>71</v>
      </c>
      <c r="M61" s="61">
        <v>72</v>
      </c>
      <c r="N61" s="61">
        <v>73</v>
      </c>
      <c r="O61" s="61">
        <v>74</v>
      </c>
      <c r="P61" s="61">
        <v>75</v>
      </c>
      <c r="Q61" s="61">
        <v>76</v>
      </c>
      <c r="R61" s="61">
        <v>77</v>
      </c>
      <c r="S61" s="61">
        <v>78</v>
      </c>
      <c r="T61" s="61">
        <v>79</v>
      </c>
      <c r="U61" s="61">
        <v>80</v>
      </c>
      <c r="V61" s="61">
        <v>81</v>
      </c>
      <c r="W61" s="61">
        <v>82</v>
      </c>
      <c r="X61" s="61">
        <v>83</v>
      </c>
      <c r="Y61" s="61">
        <v>84</v>
      </c>
      <c r="Z61" s="61">
        <v>85</v>
      </c>
      <c r="AA61" s="61">
        <v>86</v>
      </c>
      <c r="AB61" s="61">
        <v>87</v>
      </c>
      <c r="AC61" s="61">
        <v>88</v>
      </c>
      <c r="AD61" s="61">
        <v>89</v>
      </c>
      <c r="AE61" s="61">
        <v>90</v>
      </c>
      <c r="AF61" s="29"/>
      <c r="AH61" s="16"/>
      <c r="AO61" s="29"/>
      <c r="AQ61" s="16"/>
      <c r="AZ61" s="132"/>
      <c r="BA61" s="132"/>
      <c r="BF61" s="132"/>
      <c r="BG61" s="132"/>
      <c r="CP61" s="29"/>
      <c r="CQ61" s="61"/>
      <c r="CS61" s="87">
        <v>20</v>
      </c>
      <c r="CT61" s="139">
        <f>IF($AU$5&lt;&gt;0,IF(OR($O$5="CLERC",$O$5="PALADIN"),Sorts!Q23,Sorts!Q47),"")</f>
        <v>0</v>
      </c>
      <c r="CU61" s="139"/>
      <c r="CV61" s="139"/>
      <c r="CW61" s="139"/>
      <c r="CX61" s="139"/>
      <c r="CY61" s="139"/>
      <c r="CZ61" s="139"/>
      <c r="DA61" s="139"/>
      <c r="DB61" s="139"/>
      <c r="DC61" s="139"/>
      <c r="DD61" s="139"/>
      <c r="DE61" s="139"/>
      <c r="DF61" s="140"/>
      <c r="DG61" s="141">
        <v>0</v>
      </c>
      <c r="DH61" s="134"/>
      <c r="DI61" s="142">
        <f>IF($AU$5&lt;&gt;0,IF(OR($O$5="CLERC",$O$5="PALADIN"),Sorts!R23,Sorts!R47),"")</f>
        <v>0</v>
      </c>
      <c r="DJ61" s="142"/>
      <c r="DK61" s="142"/>
      <c r="DL61" s="142">
        <f>IF($AU$5&lt;&gt;0,IF(OR($O$5="CLERC",$O$5="PALADIN"),Sorts!S23,Sorts!S47),"")</f>
        <v>0</v>
      </c>
      <c r="DM61" s="142"/>
      <c r="DN61" s="142"/>
      <c r="DO61" s="89">
        <f>IF($AU$5&lt;&gt;0,IF(OR($O$5="CLERC",$O$5="PALADIN"),Sorts!T23,Sorts!T47),"")</f>
        <v>0</v>
      </c>
      <c r="DP61" s="89">
        <f>IF($AU$5&lt;&gt;0,IF(OR($O$5="CLERC",$O$5="PALADIN"),Sorts!U23,Sorts!U47),"")</f>
        <v>0</v>
      </c>
      <c r="DQ61" s="94">
        <f>IF($AU$5&lt;&gt;0,IF(OR($O$5="CLERC",$O$5="PALADIN"),Sorts!V23,Sorts!V47),"")</f>
        <v>0</v>
      </c>
      <c r="DR61" s="89"/>
      <c r="DS61" s="133" t="s">
        <v>1391</v>
      </c>
      <c r="DT61" s="134"/>
      <c r="DU61" s="89">
        <v>20</v>
      </c>
      <c r="DV61" s="135" t="str">
        <f>IF($AU$7&lt;&gt;0,IF($O$5="Illusionniste",Sorts!W138,Sorts!Q94),"")</f>
        <v/>
      </c>
      <c r="DW61" s="136"/>
      <c r="DX61" s="136"/>
      <c r="DY61" s="136"/>
      <c r="DZ61" s="136"/>
      <c r="EA61" s="136"/>
      <c r="EB61" s="136"/>
      <c r="EC61" s="136"/>
      <c r="ED61" s="136"/>
      <c r="EE61" s="136"/>
      <c r="EF61" s="136"/>
      <c r="EG61" s="136"/>
      <c r="EH61" s="136"/>
      <c r="EI61" s="136">
        <v>0</v>
      </c>
      <c r="EJ61" s="137"/>
      <c r="EK61" s="138" t="str">
        <f>IF($AU$7&lt;&gt;0,IF($O$5="Illusionniste",Sorts!X138,Sorts!R94),"")</f>
        <v/>
      </c>
      <c r="EL61" s="134"/>
      <c r="EM61" s="142" t="str">
        <f>IF($AU$7&lt;&gt;0,IF($O$5="Illusionniste",Sorts!Y138,Sorts!S94),"")</f>
        <v/>
      </c>
      <c r="EN61" s="142"/>
      <c r="EO61" s="142"/>
      <c r="EP61" s="89" t="str">
        <f>IF($AU$7&lt;&gt;0,IF($O$5="Illusionniste",Sorts!Z138,Sorts!T94),"")</f>
        <v/>
      </c>
      <c r="EQ61" s="89" t="str">
        <f>IF($AU$7&lt;&gt;0,IF($O$5="Illusionniste",Sorts!AA138,Sorts!U94),"")</f>
        <v/>
      </c>
      <c r="ER61" s="94" t="str">
        <f>IF($AU$7&lt;&gt;0,IF($O$5="Illusionniste",Sorts!AB138,Sorts!V94),"")</f>
        <v/>
      </c>
      <c r="ES61" s="61"/>
      <c r="EU61" s="87">
        <v>24</v>
      </c>
      <c r="EV61" s="139"/>
      <c r="EW61" s="139"/>
      <c r="EX61" s="139"/>
      <c r="EY61" s="139"/>
      <c r="EZ61" s="139"/>
      <c r="FA61" s="139"/>
      <c r="FB61" s="139"/>
      <c r="FC61" s="139"/>
      <c r="FD61" s="139"/>
      <c r="FE61" s="139"/>
      <c r="FF61" s="139"/>
      <c r="FG61" s="139"/>
      <c r="FH61" s="140"/>
      <c r="FI61" s="141"/>
      <c r="FJ61" s="134"/>
      <c r="FK61" s="142"/>
      <c r="FL61" s="142"/>
      <c r="FM61" s="142"/>
      <c r="FN61" s="142"/>
      <c r="FO61" s="142"/>
      <c r="FP61" s="142"/>
      <c r="FQ61" s="89"/>
      <c r="FR61" s="89"/>
      <c r="FS61" s="94"/>
      <c r="FT61" s="89"/>
      <c r="FU61" s="133" t="s">
        <v>1391</v>
      </c>
      <c r="FV61" s="134"/>
      <c r="FW61" s="89">
        <v>24</v>
      </c>
      <c r="FX61" s="135" t="str">
        <f>IF($AU$7&lt;&gt;0,IF($O$5="Illusionniste",Sorts!AI142,Sorts!AC98),"")</f>
        <v/>
      </c>
      <c r="FY61" s="136"/>
      <c r="FZ61" s="136"/>
      <c r="GA61" s="136"/>
      <c r="GB61" s="136"/>
      <c r="GC61" s="136"/>
      <c r="GD61" s="136"/>
      <c r="GE61" s="136"/>
      <c r="GF61" s="136"/>
      <c r="GG61" s="136"/>
      <c r="GH61" s="136"/>
      <c r="GI61" s="136"/>
      <c r="GJ61" s="136"/>
      <c r="GK61" s="136">
        <v>0</v>
      </c>
      <c r="GL61" s="137"/>
      <c r="GM61" s="138" t="str">
        <f>IF($AU$7&lt;&gt;0,IF($O$5="Illusionniste",Sorts!AJ142,Sorts!AD98),"")</f>
        <v/>
      </c>
      <c r="GN61" s="134"/>
      <c r="GO61" s="142" t="str">
        <f>IF($AU$7&lt;&gt;0,IF($O$5="Illusionniste",Sorts!AK142,Sorts!AE98),"")</f>
        <v/>
      </c>
      <c r="GP61" s="142"/>
      <c r="GQ61" s="142"/>
      <c r="GR61" s="89" t="str">
        <f>IF($AU$7&lt;&gt;0,IF($O$5="Illusionniste",Sorts!AL142,Sorts!AF98),"")</f>
        <v/>
      </c>
      <c r="GS61" s="89" t="str">
        <f>IF($AU$7&lt;&gt;0,IF($O$5="Illusionniste",Sorts!AM142,Sorts!AG98),"")</f>
        <v/>
      </c>
      <c r="GT61" s="94" t="str">
        <f>IF($AU$7&lt;&gt;0,IF($O$5="Illusionniste",Sorts!AN142,Sorts!AH98),"")</f>
        <v/>
      </c>
      <c r="GU61" s="61"/>
      <c r="GW61" s="16"/>
      <c r="IV61" s="29"/>
      <c r="IW61" s="61"/>
      <c r="IY61" s="16"/>
      <c r="KX61" s="29"/>
    </row>
    <row r="62" spans="2:310" ht="17.25" thickBot="1" x14ac:dyDescent="0.35">
      <c r="B62" s="16"/>
      <c r="G62" s="182"/>
      <c r="H62" s="183"/>
      <c r="I62" s="183"/>
      <c r="J62" s="184"/>
      <c r="L62" s="61">
        <v>91</v>
      </c>
      <c r="M62" s="61">
        <v>92</v>
      </c>
      <c r="N62" s="61">
        <v>93</v>
      </c>
      <c r="O62" s="61">
        <v>94</v>
      </c>
      <c r="P62" s="61">
        <v>95</v>
      </c>
      <c r="Q62" s="61">
        <v>96</v>
      </c>
      <c r="R62" s="61">
        <v>97</v>
      </c>
      <c r="S62" s="61">
        <v>98</v>
      </c>
      <c r="T62" s="61">
        <v>99</v>
      </c>
      <c r="U62" s="61"/>
      <c r="V62" s="185">
        <v>100</v>
      </c>
      <c r="W62" s="185"/>
      <c r="X62" s="61"/>
      <c r="Y62" s="61"/>
      <c r="Z62" s="61"/>
      <c r="AA62" s="61"/>
      <c r="AB62" s="61"/>
      <c r="AC62" s="61"/>
      <c r="AD62" s="61"/>
      <c r="AE62" s="61"/>
      <c r="AF62" s="29"/>
      <c r="AH62" s="16"/>
      <c r="AO62" s="29"/>
      <c r="AQ62" s="16"/>
      <c r="AZ62" s="132"/>
      <c r="BA62" s="132"/>
      <c r="BF62" s="132"/>
      <c r="BG62" s="132"/>
      <c r="CP62" s="29"/>
      <c r="CQ62" s="61"/>
      <c r="CS62" s="87">
        <v>21</v>
      </c>
      <c r="CT62" s="139"/>
      <c r="CU62" s="139"/>
      <c r="CV62" s="139"/>
      <c r="CW62" s="139"/>
      <c r="CX62" s="139"/>
      <c r="CY62" s="139"/>
      <c r="CZ62" s="139"/>
      <c r="DA62" s="139"/>
      <c r="DB62" s="139"/>
      <c r="DC62" s="139"/>
      <c r="DD62" s="139"/>
      <c r="DE62" s="139"/>
      <c r="DF62" s="140"/>
      <c r="DG62" s="141">
        <v>0</v>
      </c>
      <c r="DH62" s="134"/>
      <c r="DI62" s="142"/>
      <c r="DJ62" s="142"/>
      <c r="DK62" s="142"/>
      <c r="DL62" s="142"/>
      <c r="DM62" s="142"/>
      <c r="DN62" s="142"/>
      <c r="DO62" s="89"/>
      <c r="DP62" s="89"/>
      <c r="DQ62" s="94"/>
      <c r="DR62" s="89"/>
      <c r="DS62" s="133" t="s">
        <v>1391</v>
      </c>
      <c r="DT62" s="134"/>
      <c r="DU62" s="89">
        <v>21</v>
      </c>
      <c r="DV62" s="135" t="str">
        <f>IF($AU$7&lt;&gt;0,IF($O$5="Illusionniste",Sorts!W139,Sorts!Q95),"")</f>
        <v/>
      </c>
      <c r="DW62" s="136"/>
      <c r="DX62" s="136"/>
      <c r="DY62" s="136"/>
      <c r="DZ62" s="136"/>
      <c r="EA62" s="136"/>
      <c r="EB62" s="136"/>
      <c r="EC62" s="136"/>
      <c r="ED62" s="136"/>
      <c r="EE62" s="136"/>
      <c r="EF62" s="136"/>
      <c r="EG62" s="136"/>
      <c r="EH62" s="136"/>
      <c r="EI62" s="136">
        <v>0</v>
      </c>
      <c r="EJ62" s="137"/>
      <c r="EK62" s="138" t="str">
        <f>IF($AU$7&lt;&gt;0,IF($O$5="Illusionniste",Sorts!X139,Sorts!R95),"")</f>
        <v/>
      </c>
      <c r="EL62" s="134"/>
      <c r="EM62" s="142" t="str">
        <f>IF($AU$7&lt;&gt;0,IF($O$5="Illusionniste",Sorts!Y139,Sorts!S95),"")</f>
        <v/>
      </c>
      <c r="EN62" s="142"/>
      <c r="EO62" s="142"/>
      <c r="EP62" s="89" t="str">
        <f>IF($AU$7&lt;&gt;0,IF($O$5="Illusionniste",Sorts!Z139,Sorts!T95),"")</f>
        <v/>
      </c>
      <c r="EQ62" s="89" t="str">
        <f>IF($AU$7&lt;&gt;0,IF($O$5="Illusionniste",Sorts!AA139,Sorts!U95),"")</f>
        <v/>
      </c>
      <c r="ER62" s="94" t="str">
        <f>IF($AU$7&lt;&gt;0,IF($O$5="Illusionniste",Sorts!AB139,Sorts!V95),"")</f>
        <v/>
      </c>
      <c r="ES62" s="61"/>
      <c r="EU62" s="87">
        <v>25</v>
      </c>
      <c r="EV62" s="139"/>
      <c r="EW62" s="139"/>
      <c r="EX62" s="139"/>
      <c r="EY62" s="139"/>
      <c r="EZ62" s="139"/>
      <c r="FA62" s="139"/>
      <c r="FB62" s="139"/>
      <c r="FC62" s="139"/>
      <c r="FD62" s="139"/>
      <c r="FE62" s="139"/>
      <c r="FF62" s="139"/>
      <c r="FG62" s="139"/>
      <c r="FH62" s="140"/>
      <c r="FI62" s="141"/>
      <c r="FJ62" s="134"/>
      <c r="FK62" s="142"/>
      <c r="FL62" s="142"/>
      <c r="FM62" s="142"/>
      <c r="FN62" s="142"/>
      <c r="FO62" s="142"/>
      <c r="FP62" s="142"/>
      <c r="FQ62" s="89"/>
      <c r="FR62" s="89"/>
      <c r="FS62" s="94"/>
      <c r="FT62" s="89"/>
      <c r="FU62" s="133" t="s">
        <v>1391</v>
      </c>
      <c r="FV62" s="134"/>
      <c r="FW62" s="89">
        <v>25</v>
      </c>
      <c r="FX62" s="135" t="str">
        <f>IF($AU$7&lt;&gt;0,IF($O$5="Illusionniste",Sorts!AI143,Sorts!AC99),"")</f>
        <v/>
      </c>
      <c r="FY62" s="136"/>
      <c r="FZ62" s="136"/>
      <c r="GA62" s="136"/>
      <c r="GB62" s="136"/>
      <c r="GC62" s="136"/>
      <c r="GD62" s="136"/>
      <c r="GE62" s="136"/>
      <c r="GF62" s="136"/>
      <c r="GG62" s="136"/>
      <c r="GH62" s="136"/>
      <c r="GI62" s="136"/>
      <c r="GJ62" s="136"/>
      <c r="GK62" s="136">
        <v>0</v>
      </c>
      <c r="GL62" s="137"/>
      <c r="GM62" s="138" t="str">
        <f>IF($AU$7&lt;&gt;0,IF($O$5="Illusionniste",Sorts!AJ143,Sorts!AD99),"")</f>
        <v/>
      </c>
      <c r="GN62" s="134"/>
      <c r="GO62" s="142" t="str">
        <f>IF($AU$7&lt;&gt;0,IF($O$5="Illusionniste",Sorts!AK143,Sorts!AE99),"")</f>
        <v/>
      </c>
      <c r="GP62" s="142"/>
      <c r="GQ62" s="142"/>
      <c r="GR62" s="89" t="str">
        <f>IF($AU$7&lt;&gt;0,IF($O$5="Illusionniste",Sorts!AL143,Sorts!AF99),"")</f>
        <v/>
      </c>
      <c r="GS62" s="89" t="str">
        <f>IF($AU$7&lt;&gt;0,IF($O$5="Illusionniste",Sorts!AM143,Sorts!AG99),"")</f>
        <v/>
      </c>
      <c r="GT62" s="94" t="str">
        <f>IF($AU$7&lt;&gt;0,IF($O$5="Illusionniste",Sorts!AN143,Sorts!AH99),"")</f>
        <v/>
      </c>
      <c r="GU62" s="61"/>
      <c r="GW62" s="16"/>
      <c r="IV62" s="29"/>
      <c r="IW62" s="61"/>
      <c r="IY62" s="16"/>
      <c r="KX62" s="29"/>
    </row>
    <row r="63" spans="2:310" ht="20.25" thickBot="1" x14ac:dyDescent="0.35">
      <c r="B63" s="23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31"/>
      <c r="AH63" s="23"/>
      <c r="AI63" s="24"/>
      <c r="AJ63" s="24"/>
      <c r="AK63" s="24"/>
      <c r="AL63" s="24"/>
      <c r="AM63" s="24"/>
      <c r="AN63" s="24"/>
      <c r="AO63" s="31"/>
      <c r="AQ63" s="16"/>
      <c r="AZ63" s="132"/>
      <c r="BA63" s="132"/>
      <c r="BF63" s="132"/>
      <c r="BG63" s="132"/>
      <c r="CP63" s="29"/>
      <c r="CQ63" s="107"/>
      <c r="CS63" s="87">
        <v>22</v>
      </c>
      <c r="CT63" s="139"/>
      <c r="CU63" s="139"/>
      <c r="CV63" s="139"/>
      <c r="CW63" s="139"/>
      <c r="CX63" s="139"/>
      <c r="CY63" s="139"/>
      <c r="CZ63" s="139"/>
      <c r="DA63" s="139"/>
      <c r="DB63" s="139"/>
      <c r="DC63" s="139"/>
      <c r="DD63" s="139"/>
      <c r="DE63" s="139"/>
      <c r="DF63" s="140"/>
      <c r="DG63" s="141">
        <v>0</v>
      </c>
      <c r="DH63" s="134"/>
      <c r="DI63" s="142"/>
      <c r="DJ63" s="142"/>
      <c r="DK63" s="142"/>
      <c r="DL63" s="142"/>
      <c r="DM63" s="142"/>
      <c r="DN63" s="142"/>
      <c r="DO63" s="89"/>
      <c r="DP63" s="89"/>
      <c r="DQ63" s="94"/>
      <c r="DR63" s="89"/>
      <c r="DS63" s="133" t="s">
        <v>1391</v>
      </c>
      <c r="DT63" s="134"/>
      <c r="DU63" s="89">
        <v>22</v>
      </c>
      <c r="DV63" s="135" t="str">
        <f>IF($AU$7&lt;&gt;0,IF($O$5="Illusionniste",Sorts!W140,Sorts!Q96),"")</f>
        <v/>
      </c>
      <c r="DW63" s="136"/>
      <c r="DX63" s="136"/>
      <c r="DY63" s="136"/>
      <c r="DZ63" s="136"/>
      <c r="EA63" s="136"/>
      <c r="EB63" s="136"/>
      <c r="EC63" s="136"/>
      <c r="ED63" s="136"/>
      <c r="EE63" s="136"/>
      <c r="EF63" s="136"/>
      <c r="EG63" s="136"/>
      <c r="EH63" s="136"/>
      <c r="EI63" s="136">
        <v>0</v>
      </c>
      <c r="EJ63" s="137"/>
      <c r="EK63" s="138" t="str">
        <f>IF($AU$7&lt;&gt;0,IF($O$5="Illusionniste",Sorts!X140,Sorts!R96),"")</f>
        <v/>
      </c>
      <c r="EL63" s="134"/>
      <c r="EM63" s="142" t="str">
        <f>IF($AU$7&lt;&gt;0,IF($O$5="Illusionniste",Sorts!Y140,Sorts!S96),"")</f>
        <v/>
      </c>
      <c r="EN63" s="142"/>
      <c r="EO63" s="142"/>
      <c r="EP63" s="89" t="str">
        <f>IF($AU$7&lt;&gt;0,IF($O$5="Illusionniste",Sorts!Z140,Sorts!T96),"")</f>
        <v/>
      </c>
      <c r="EQ63" s="89" t="str">
        <f>IF($AU$7&lt;&gt;0,IF($O$5="Illusionniste",Sorts!AA140,Sorts!U96),"")</f>
        <v/>
      </c>
      <c r="ER63" s="94" t="str">
        <f>IF($AU$7&lt;&gt;0,IF($O$5="Illusionniste",Sorts!AB140,Sorts!V96),"")</f>
        <v/>
      </c>
      <c r="ES63" s="107"/>
      <c r="EU63" s="87">
        <v>26</v>
      </c>
      <c r="EV63" s="139"/>
      <c r="EW63" s="139"/>
      <c r="EX63" s="139"/>
      <c r="EY63" s="139"/>
      <c r="EZ63" s="139"/>
      <c r="FA63" s="139"/>
      <c r="FB63" s="139"/>
      <c r="FC63" s="139"/>
      <c r="FD63" s="139"/>
      <c r="FE63" s="139"/>
      <c r="FF63" s="139"/>
      <c r="FG63" s="139"/>
      <c r="FH63" s="140"/>
      <c r="FI63" s="141"/>
      <c r="FJ63" s="134"/>
      <c r="FK63" s="142"/>
      <c r="FL63" s="142"/>
      <c r="FM63" s="142"/>
      <c r="FN63" s="142"/>
      <c r="FO63" s="142"/>
      <c r="FP63" s="142"/>
      <c r="FQ63" s="89"/>
      <c r="FR63" s="89"/>
      <c r="FS63" s="94"/>
      <c r="FT63" s="89"/>
      <c r="FU63" s="133" t="s">
        <v>1391</v>
      </c>
      <c r="FV63" s="134"/>
      <c r="FW63" s="89">
        <v>26</v>
      </c>
      <c r="FX63" s="135" t="str">
        <f>IF($AU$7&lt;&gt;0,IF($O$5="Illusionniste",Sorts!AI144,Sorts!AC100),"")</f>
        <v/>
      </c>
      <c r="FY63" s="136"/>
      <c r="FZ63" s="136"/>
      <c r="GA63" s="136"/>
      <c r="GB63" s="136"/>
      <c r="GC63" s="136"/>
      <c r="GD63" s="136"/>
      <c r="GE63" s="136"/>
      <c r="GF63" s="136"/>
      <c r="GG63" s="136"/>
      <c r="GH63" s="136"/>
      <c r="GI63" s="136"/>
      <c r="GJ63" s="136"/>
      <c r="GK63" s="136">
        <v>0</v>
      </c>
      <c r="GL63" s="137"/>
      <c r="GM63" s="138" t="str">
        <f>IF($AU$7&lt;&gt;0,IF($O$5="Illusionniste",Sorts!AJ144,Sorts!AD100),"")</f>
        <v/>
      </c>
      <c r="GN63" s="134"/>
      <c r="GO63" s="142" t="str">
        <f>IF($AU$7&lt;&gt;0,IF($O$5="Illusionniste",Sorts!AK144,Sorts!AE100),"")</f>
        <v/>
      </c>
      <c r="GP63" s="142"/>
      <c r="GQ63" s="142"/>
      <c r="GR63" s="89" t="str">
        <f>IF($AU$7&lt;&gt;0,IF($O$5="Illusionniste",Sorts!AL144,Sorts!AF100),"")</f>
        <v/>
      </c>
      <c r="GS63" s="89" t="str">
        <f>IF($AU$7&lt;&gt;0,IF($O$5="Illusionniste",Sorts!AM144,Sorts!AG100),"")</f>
        <v/>
      </c>
      <c r="GT63" s="94" t="str">
        <f>IF($AU$7&lt;&gt;0,IF($O$5="Illusionniste",Sorts!AN144,Sorts!AH100),"")</f>
        <v/>
      </c>
      <c r="GU63" s="107"/>
      <c r="GW63" s="16"/>
      <c r="IV63" s="29"/>
      <c r="IW63" s="107"/>
      <c r="IY63" s="16"/>
      <c r="KX63" s="29"/>
    </row>
    <row r="64" spans="2:310" ht="18" thickTop="1" thickBot="1" x14ac:dyDescent="0.35">
      <c r="AQ64" s="16"/>
      <c r="AZ64" s="132"/>
      <c r="BA64" s="132"/>
      <c r="BF64" s="132"/>
      <c r="BG64" s="132"/>
      <c r="CP64" s="29"/>
      <c r="CQ64" s="61"/>
      <c r="CS64" s="87">
        <v>23</v>
      </c>
      <c r="CT64" s="139"/>
      <c r="CU64" s="139"/>
      <c r="CV64" s="139"/>
      <c r="CW64" s="139"/>
      <c r="CX64" s="139"/>
      <c r="CY64" s="139"/>
      <c r="CZ64" s="139"/>
      <c r="DA64" s="139"/>
      <c r="DB64" s="139"/>
      <c r="DC64" s="139"/>
      <c r="DD64" s="139"/>
      <c r="DE64" s="139"/>
      <c r="DF64" s="140"/>
      <c r="DG64" s="141">
        <v>0</v>
      </c>
      <c r="DH64" s="134"/>
      <c r="DI64" s="142"/>
      <c r="DJ64" s="142"/>
      <c r="DK64" s="142"/>
      <c r="DL64" s="142"/>
      <c r="DM64" s="142"/>
      <c r="DN64" s="142"/>
      <c r="DO64" s="89"/>
      <c r="DP64" s="89"/>
      <c r="DQ64" s="94"/>
      <c r="DR64" s="89"/>
      <c r="DS64" s="133" t="s">
        <v>1391</v>
      </c>
      <c r="DT64" s="134"/>
      <c r="DU64" s="89">
        <v>23</v>
      </c>
      <c r="DV64" s="135" t="str">
        <f>IF($AU$7&lt;&gt;0,IF($O$5="Illusionniste",Sorts!W141,Sorts!Q97),"")</f>
        <v/>
      </c>
      <c r="DW64" s="136"/>
      <c r="DX64" s="136"/>
      <c r="DY64" s="136"/>
      <c r="DZ64" s="136"/>
      <c r="EA64" s="136"/>
      <c r="EB64" s="136"/>
      <c r="EC64" s="136"/>
      <c r="ED64" s="136"/>
      <c r="EE64" s="136"/>
      <c r="EF64" s="136"/>
      <c r="EG64" s="136"/>
      <c r="EH64" s="136"/>
      <c r="EI64" s="136">
        <v>0</v>
      </c>
      <c r="EJ64" s="137"/>
      <c r="EK64" s="138" t="str">
        <f>IF($AU$7&lt;&gt;0,IF($O$5="Illusionniste",Sorts!X141,Sorts!R97),"")</f>
        <v/>
      </c>
      <c r="EL64" s="134"/>
      <c r="EM64" s="142" t="str">
        <f>IF($AU$7&lt;&gt;0,IF($O$5="Illusionniste",Sorts!Y141,Sorts!S97),"")</f>
        <v/>
      </c>
      <c r="EN64" s="142"/>
      <c r="EO64" s="142"/>
      <c r="EP64" s="89" t="str">
        <f>IF($AU$7&lt;&gt;0,IF($O$5="Illusionniste",Sorts!Z141,Sorts!T97),"")</f>
        <v/>
      </c>
      <c r="EQ64" s="89" t="str">
        <f>IF($AU$7&lt;&gt;0,IF($O$5="Illusionniste",Sorts!AA141,Sorts!U97),"")</f>
        <v/>
      </c>
      <c r="ER64" s="94" t="str">
        <f>IF($AU$7&lt;&gt;0,IF($O$5="Illusionniste",Sorts!AB141,Sorts!V97),"")</f>
        <v/>
      </c>
      <c r="ES64" s="61"/>
      <c r="EU64" s="87">
        <v>27</v>
      </c>
      <c r="EV64" s="139"/>
      <c r="EW64" s="139"/>
      <c r="EX64" s="139"/>
      <c r="EY64" s="139"/>
      <c r="EZ64" s="139"/>
      <c r="FA64" s="139"/>
      <c r="FB64" s="139"/>
      <c r="FC64" s="139"/>
      <c r="FD64" s="139"/>
      <c r="FE64" s="139"/>
      <c r="FF64" s="139"/>
      <c r="FG64" s="139"/>
      <c r="FH64" s="140"/>
      <c r="FI64" s="141"/>
      <c r="FJ64" s="134"/>
      <c r="FK64" s="142"/>
      <c r="FL64" s="142"/>
      <c r="FM64" s="142"/>
      <c r="FN64" s="142"/>
      <c r="FO64" s="142"/>
      <c r="FP64" s="142"/>
      <c r="FQ64" s="89"/>
      <c r="FR64" s="89"/>
      <c r="FS64" s="94"/>
      <c r="FT64" s="89"/>
      <c r="FU64" s="133" t="s">
        <v>1391</v>
      </c>
      <c r="FV64" s="134"/>
      <c r="FW64" s="89">
        <v>27</v>
      </c>
      <c r="FX64" s="135" t="str">
        <f>IF($AU$7&lt;&gt;0,IF($O$5="Illusionniste",Sorts!AI145,Sorts!AC101),"")</f>
        <v/>
      </c>
      <c r="FY64" s="136"/>
      <c r="FZ64" s="136"/>
      <c r="GA64" s="136"/>
      <c r="GB64" s="136"/>
      <c r="GC64" s="136"/>
      <c r="GD64" s="136"/>
      <c r="GE64" s="136"/>
      <c r="GF64" s="136"/>
      <c r="GG64" s="136"/>
      <c r="GH64" s="136"/>
      <c r="GI64" s="136"/>
      <c r="GJ64" s="136"/>
      <c r="GK64" s="136">
        <v>0</v>
      </c>
      <c r="GL64" s="137"/>
      <c r="GM64" s="138" t="str">
        <f>IF($AU$7&lt;&gt;0,IF($O$5="Illusionniste",Sorts!AJ145,Sorts!AD101),"")</f>
        <v/>
      </c>
      <c r="GN64" s="134"/>
      <c r="GO64" s="142" t="str">
        <f>IF($AU$7&lt;&gt;0,IF($O$5="Illusionniste",Sorts!AK145,Sorts!AE101),"")</f>
        <v/>
      </c>
      <c r="GP64" s="142"/>
      <c r="GQ64" s="142"/>
      <c r="GR64" s="89" t="str">
        <f>IF($AU$7&lt;&gt;0,IF($O$5="Illusionniste",Sorts!AL145,Sorts!AF101),"")</f>
        <v/>
      </c>
      <c r="GS64" s="89" t="str">
        <f>IF($AU$7&lt;&gt;0,IF($O$5="Illusionniste",Sorts!AM145,Sorts!AG101),"")</f>
        <v/>
      </c>
      <c r="GT64" s="94" t="str">
        <f>IF($AU$7&lt;&gt;0,IF($O$5="Illusionniste",Sorts!AN145,Sorts!AH101),"")</f>
        <v/>
      </c>
      <c r="GU64" s="61"/>
      <c r="GW64" s="16"/>
      <c r="IV64" s="29"/>
      <c r="IW64" s="61"/>
      <c r="IY64" s="16"/>
      <c r="KX64" s="29"/>
    </row>
    <row r="65" spans="2:310" ht="20.45" customHeight="1" thickTop="1" thickBot="1" x14ac:dyDescent="0.45">
      <c r="B65" s="143" t="s">
        <v>791</v>
      </c>
      <c r="C65" s="144"/>
      <c r="D65" s="144"/>
      <c r="E65" s="144"/>
      <c r="F65" s="144"/>
      <c r="G65" s="144"/>
      <c r="H65" s="144"/>
      <c r="I65" s="27"/>
      <c r="J65" s="27"/>
      <c r="K65" s="27"/>
      <c r="L65" s="27" t="s">
        <v>788</v>
      </c>
      <c r="M65" s="27"/>
      <c r="N65" s="186"/>
      <c r="O65" s="186"/>
      <c r="P65" s="186"/>
      <c r="Q65" s="186"/>
      <c r="R65" s="186"/>
      <c r="S65" s="27"/>
      <c r="T65" s="26" t="s">
        <v>792</v>
      </c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8"/>
      <c r="AQ65" s="16"/>
      <c r="AZ65" s="132"/>
      <c r="BA65" s="132"/>
      <c r="BF65" s="132"/>
      <c r="BG65" s="132"/>
      <c r="CP65" s="29"/>
      <c r="CQ65" s="61"/>
      <c r="CS65" s="87">
        <v>24</v>
      </c>
      <c r="CT65" s="139"/>
      <c r="CU65" s="139"/>
      <c r="CV65" s="139"/>
      <c r="CW65" s="139"/>
      <c r="CX65" s="139"/>
      <c r="CY65" s="139"/>
      <c r="CZ65" s="139"/>
      <c r="DA65" s="139"/>
      <c r="DB65" s="139"/>
      <c r="DC65" s="139"/>
      <c r="DD65" s="139"/>
      <c r="DE65" s="139"/>
      <c r="DF65" s="140"/>
      <c r="DG65" s="141">
        <v>0</v>
      </c>
      <c r="DH65" s="134"/>
      <c r="DI65" s="142"/>
      <c r="DJ65" s="142"/>
      <c r="DK65" s="142"/>
      <c r="DL65" s="142"/>
      <c r="DM65" s="142"/>
      <c r="DN65" s="142"/>
      <c r="DO65" s="89"/>
      <c r="DP65" s="89"/>
      <c r="DQ65" s="94"/>
      <c r="DR65" s="89"/>
      <c r="DS65" s="133" t="s">
        <v>1391</v>
      </c>
      <c r="DT65" s="134"/>
      <c r="DU65" s="89">
        <v>24</v>
      </c>
      <c r="DV65" s="135" t="str">
        <f>IF($AU$7&lt;&gt;0,IF($O$5="Illusionniste",Sorts!W142,Sorts!Q98),"")</f>
        <v/>
      </c>
      <c r="DW65" s="136"/>
      <c r="DX65" s="136"/>
      <c r="DY65" s="136"/>
      <c r="DZ65" s="136"/>
      <c r="EA65" s="136"/>
      <c r="EB65" s="136"/>
      <c r="EC65" s="136"/>
      <c r="ED65" s="136"/>
      <c r="EE65" s="136"/>
      <c r="EF65" s="136"/>
      <c r="EG65" s="136"/>
      <c r="EH65" s="136"/>
      <c r="EI65" s="136">
        <v>0</v>
      </c>
      <c r="EJ65" s="137"/>
      <c r="EK65" s="138" t="str">
        <f>IF($AU$7&lt;&gt;0,IF($O$5="Illusionniste",Sorts!X142,Sorts!R98),"")</f>
        <v/>
      </c>
      <c r="EL65" s="134"/>
      <c r="EM65" s="142" t="str">
        <f>IF($AU$7&lt;&gt;0,IF($O$5="Illusionniste",Sorts!Y142,Sorts!S98),"")</f>
        <v/>
      </c>
      <c r="EN65" s="142"/>
      <c r="EO65" s="142"/>
      <c r="EP65" s="89" t="str">
        <f>IF($AU$7&lt;&gt;0,IF($O$5="Illusionniste",Sorts!Z142,Sorts!T98),"")</f>
        <v/>
      </c>
      <c r="EQ65" s="89" t="str">
        <f>IF($AU$7&lt;&gt;0,IF($O$5="Illusionniste",Sorts!AA142,Sorts!U98),"")</f>
        <v/>
      </c>
      <c r="ER65" s="94" t="str">
        <f>IF($AU$7&lt;&gt;0,IF($O$5="Illusionniste",Sorts!AB142,Sorts!V98),"")</f>
        <v/>
      </c>
      <c r="ES65" s="61"/>
      <c r="EU65" s="87">
        <v>28</v>
      </c>
      <c r="EV65" s="139"/>
      <c r="EW65" s="139"/>
      <c r="EX65" s="139"/>
      <c r="EY65" s="139"/>
      <c r="EZ65" s="139"/>
      <c r="FA65" s="139"/>
      <c r="FB65" s="139"/>
      <c r="FC65" s="139"/>
      <c r="FD65" s="139"/>
      <c r="FE65" s="139"/>
      <c r="FF65" s="139"/>
      <c r="FG65" s="139"/>
      <c r="FH65" s="140"/>
      <c r="FI65" s="141"/>
      <c r="FJ65" s="134"/>
      <c r="FK65" s="142"/>
      <c r="FL65" s="142"/>
      <c r="FM65" s="142"/>
      <c r="FN65" s="142"/>
      <c r="FO65" s="142"/>
      <c r="FP65" s="142"/>
      <c r="FQ65" s="89"/>
      <c r="FR65" s="89"/>
      <c r="FS65" s="94"/>
      <c r="FT65" s="89"/>
      <c r="FU65" s="133" t="s">
        <v>1391</v>
      </c>
      <c r="FV65" s="134"/>
      <c r="FW65" s="89">
        <v>28</v>
      </c>
      <c r="FX65" s="135" t="str">
        <f>IF($AU$7&lt;&gt;0,IF($O$5="Illusionniste",Sorts!AI146,Sorts!AC102),"")</f>
        <v/>
      </c>
      <c r="FY65" s="136"/>
      <c r="FZ65" s="136"/>
      <c r="GA65" s="136"/>
      <c r="GB65" s="136"/>
      <c r="GC65" s="136"/>
      <c r="GD65" s="136"/>
      <c r="GE65" s="136"/>
      <c r="GF65" s="136"/>
      <c r="GG65" s="136"/>
      <c r="GH65" s="136"/>
      <c r="GI65" s="136"/>
      <c r="GJ65" s="136"/>
      <c r="GK65" s="136">
        <v>0</v>
      </c>
      <c r="GL65" s="137"/>
      <c r="GM65" s="138" t="str">
        <f>IF($AU$7&lt;&gt;0,IF($O$5="Illusionniste",Sorts!AJ146,Sorts!AD102),"")</f>
        <v/>
      </c>
      <c r="GN65" s="134"/>
      <c r="GO65" s="142" t="str">
        <f>IF($AU$7&lt;&gt;0,IF($O$5="Illusionniste",Sorts!AK146,Sorts!AE102),"")</f>
        <v/>
      </c>
      <c r="GP65" s="142"/>
      <c r="GQ65" s="142"/>
      <c r="GR65" s="89" t="str">
        <f>IF($AU$7&lt;&gt;0,IF($O$5="Illusionniste",Sorts!AL146,Sorts!AF102),"")</f>
        <v/>
      </c>
      <c r="GS65" s="89" t="str">
        <f>IF($AU$7&lt;&gt;0,IF($O$5="Illusionniste",Sorts!AM146,Sorts!AG102),"")</f>
        <v/>
      </c>
      <c r="GT65" s="94" t="str">
        <f>IF($AU$7&lt;&gt;0,IF($O$5="Illusionniste",Sorts!AN146,Sorts!AH102),"")</f>
        <v/>
      </c>
      <c r="GU65" s="61"/>
      <c r="GW65" s="16"/>
      <c r="IV65" s="29"/>
      <c r="IW65" s="61"/>
      <c r="IY65" s="16"/>
      <c r="KX65" s="29"/>
    </row>
    <row r="66" spans="2:310" ht="20.45" customHeight="1" thickBot="1" x14ac:dyDescent="0.45">
      <c r="B66" s="16"/>
      <c r="D66" s="7" t="s">
        <v>786</v>
      </c>
      <c r="E66" s="178"/>
      <c r="F66" s="178"/>
      <c r="G66" s="178"/>
      <c r="H66" s="178"/>
      <c r="I66" s="178"/>
      <c r="L66" s="7" t="s">
        <v>789</v>
      </c>
      <c r="N66" s="178"/>
      <c r="O66" s="178"/>
      <c r="P66" s="178"/>
      <c r="Q66" s="178"/>
      <c r="R66" s="178"/>
      <c r="T66" s="7" t="s">
        <v>41</v>
      </c>
      <c r="V66" s="178"/>
      <c r="W66" s="178"/>
      <c r="X66" s="178"/>
      <c r="Y66" s="178"/>
      <c r="Z66" s="178"/>
      <c r="AB66" s="178"/>
      <c r="AC66" s="178"/>
      <c r="AD66" s="178"/>
      <c r="AE66" s="178"/>
      <c r="AF66" s="178"/>
      <c r="AH66" s="178"/>
      <c r="AI66" s="178"/>
      <c r="AJ66" s="178"/>
      <c r="AK66" s="178"/>
      <c r="AL66" s="178"/>
      <c r="AM66" s="178"/>
      <c r="AN66" s="178"/>
      <c r="AO66" s="29"/>
      <c r="AQ66" s="16"/>
      <c r="AZ66" s="132"/>
      <c r="BA66" s="132"/>
      <c r="CP66" s="29"/>
      <c r="CQ66" s="61"/>
      <c r="CS66" s="87">
        <v>25</v>
      </c>
      <c r="CT66" s="139"/>
      <c r="CU66" s="139"/>
      <c r="CV66" s="139"/>
      <c r="CW66" s="139"/>
      <c r="CX66" s="139"/>
      <c r="CY66" s="139"/>
      <c r="CZ66" s="139"/>
      <c r="DA66" s="139"/>
      <c r="DB66" s="139"/>
      <c r="DC66" s="139"/>
      <c r="DD66" s="139"/>
      <c r="DE66" s="139"/>
      <c r="DF66" s="140"/>
      <c r="DG66" s="141">
        <v>0</v>
      </c>
      <c r="DH66" s="134"/>
      <c r="DI66" s="142"/>
      <c r="DJ66" s="142"/>
      <c r="DK66" s="142"/>
      <c r="DL66" s="142"/>
      <c r="DM66" s="142"/>
      <c r="DN66" s="142"/>
      <c r="DO66" s="89"/>
      <c r="DP66" s="89"/>
      <c r="DQ66" s="94"/>
      <c r="DR66" s="89"/>
      <c r="DS66" s="133" t="s">
        <v>1391</v>
      </c>
      <c r="DT66" s="134"/>
      <c r="DU66" s="89">
        <v>25</v>
      </c>
      <c r="DV66" s="135" t="str">
        <f>IF($AU$7&lt;&gt;0,IF($O$5="Illusionniste",Sorts!W143,Sorts!Q99),"")</f>
        <v/>
      </c>
      <c r="DW66" s="136"/>
      <c r="DX66" s="136"/>
      <c r="DY66" s="136"/>
      <c r="DZ66" s="136"/>
      <c r="EA66" s="136"/>
      <c r="EB66" s="136"/>
      <c r="EC66" s="136"/>
      <c r="ED66" s="136"/>
      <c r="EE66" s="136"/>
      <c r="EF66" s="136"/>
      <c r="EG66" s="136"/>
      <c r="EH66" s="136"/>
      <c r="EI66" s="136">
        <v>0</v>
      </c>
      <c r="EJ66" s="137"/>
      <c r="EK66" s="138" t="str">
        <f>IF($AU$7&lt;&gt;0,IF($O$5="Illusionniste",Sorts!X143,Sorts!R99),"")</f>
        <v/>
      </c>
      <c r="EL66" s="134"/>
      <c r="EM66" s="142" t="str">
        <f>IF($AU$7&lt;&gt;0,IF($O$5="Illusionniste",Sorts!Y143,Sorts!S99),"")</f>
        <v/>
      </c>
      <c r="EN66" s="142"/>
      <c r="EO66" s="142"/>
      <c r="EP66" s="89" t="str">
        <f>IF($AU$7&lt;&gt;0,IF($O$5="Illusionniste",Sorts!Z143,Sorts!T99),"")</f>
        <v/>
      </c>
      <c r="EQ66" s="89" t="str">
        <f>IF($AU$7&lt;&gt;0,IF($O$5="Illusionniste",Sorts!AA143,Sorts!U99),"")</f>
        <v/>
      </c>
      <c r="ER66" s="94" t="str">
        <f>IF($AU$7&lt;&gt;0,IF($O$5="Illusionniste",Sorts!AB143,Sorts!V99),"")</f>
        <v/>
      </c>
      <c r="ES66" s="61"/>
      <c r="EU66" s="87">
        <v>29</v>
      </c>
      <c r="EV66" s="139"/>
      <c r="EW66" s="139"/>
      <c r="EX66" s="139"/>
      <c r="EY66" s="139"/>
      <c r="EZ66" s="139"/>
      <c r="FA66" s="139"/>
      <c r="FB66" s="139"/>
      <c r="FC66" s="139"/>
      <c r="FD66" s="139"/>
      <c r="FE66" s="139"/>
      <c r="FF66" s="139"/>
      <c r="FG66" s="139"/>
      <c r="FH66" s="140"/>
      <c r="FI66" s="141"/>
      <c r="FJ66" s="134"/>
      <c r="FK66" s="142"/>
      <c r="FL66" s="142"/>
      <c r="FM66" s="142"/>
      <c r="FN66" s="142"/>
      <c r="FO66" s="142"/>
      <c r="FP66" s="142"/>
      <c r="FQ66" s="89"/>
      <c r="FR66" s="89"/>
      <c r="FS66" s="94"/>
      <c r="FT66" s="89"/>
      <c r="FU66" s="133" t="s">
        <v>1391</v>
      </c>
      <c r="FV66" s="134"/>
      <c r="FW66" s="89">
        <v>29</v>
      </c>
      <c r="FX66" s="135" t="str">
        <f>IF($AU$7&lt;&gt;0,IF($O$5="Illusionniste",Sorts!AI147,Sorts!AC103),"")</f>
        <v/>
      </c>
      <c r="FY66" s="136"/>
      <c r="FZ66" s="136"/>
      <c r="GA66" s="136"/>
      <c r="GB66" s="136"/>
      <c r="GC66" s="136"/>
      <c r="GD66" s="136"/>
      <c r="GE66" s="136"/>
      <c r="GF66" s="136"/>
      <c r="GG66" s="136"/>
      <c r="GH66" s="136"/>
      <c r="GI66" s="136"/>
      <c r="GJ66" s="136"/>
      <c r="GK66" s="136">
        <v>0</v>
      </c>
      <c r="GL66" s="137"/>
      <c r="GM66" s="138" t="str">
        <f>IF($AU$7&lt;&gt;0,IF($O$5="Illusionniste",Sorts!AJ147,Sorts!AD103),"")</f>
        <v/>
      </c>
      <c r="GN66" s="134"/>
      <c r="GO66" s="142" t="str">
        <f>IF($AU$7&lt;&gt;0,IF($O$5="Illusionniste",Sorts!AK147,Sorts!AE103),"")</f>
        <v/>
      </c>
      <c r="GP66" s="142"/>
      <c r="GQ66" s="142"/>
      <c r="GR66" s="89" t="str">
        <f>IF($AU$7&lt;&gt;0,IF($O$5="Illusionniste",Sorts!AL147,Sorts!AF103),"")</f>
        <v/>
      </c>
      <c r="GS66" s="89" t="str">
        <f>IF($AU$7&lt;&gt;0,IF($O$5="Illusionniste",Sorts!AM147,Sorts!AG103),"")</f>
        <v/>
      </c>
      <c r="GT66" s="94" t="str">
        <f>IF($AU$7&lt;&gt;0,IF($O$5="Illusionniste",Sorts!AN147,Sorts!AH103),"")</f>
        <v/>
      </c>
      <c r="GU66" s="61"/>
      <c r="GW66" s="16"/>
      <c r="IV66" s="29"/>
      <c r="IW66" s="61"/>
      <c r="IY66" s="16"/>
      <c r="KX66" s="29"/>
    </row>
    <row r="67" spans="2:310" ht="20.25" thickBot="1" x14ac:dyDescent="0.45">
      <c r="B67" s="16"/>
      <c r="D67" s="7" t="s">
        <v>787</v>
      </c>
      <c r="E67" s="178"/>
      <c r="F67" s="178"/>
      <c r="G67" s="178"/>
      <c r="H67" s="178"/>
      <c r="I67" s="178"/>
      <c r="L67" s="7" t="s">
        <v>790</v>
      </c>
      <c r="N67" s="178"/>
      <c r="O67" s="178"/>
      <c r="P67" s="178"/>
      <c r="Q67" s="178"/>
      <c r="R67" s="178"/>
      <c r="T67" s="7" t="s">
        <v>323</v>
      </c>
      <c r="V67" s="178"/>
      <c r="W67" s="178"/>
      <c r="X67" s="178"/>
      <c r="Y67" s="178"/>
      <c r="Z67" s="178"/>
      <c r="AB67" s="178"/>
      <c r="AC67" s="178"/>
      <c r="AD67" s="178"/>
      <c r="AE67" s="178"/>
      <c r="AF67" s="178"/>
      <c r="AH67" s="178"/>
      <c r="AI67" s="178"/>
      <c r="AJ67" s="178"/>
      <c r="AK67" s="178"/>
      <c r="AL67" s="178"/>
      <c r="AM67" s="178"/>
      <c r="AN67" s="178"/>
      <c r="AO67" s="29"/>
      <c r="AQ67" s="16"/>
      <c r="AZ67" s="132"/>
      <c r="BA67" s="132"/>
      <c r="CP67" s="29"/>
      <c r="CQ67" s="61"/>
      <c r="CS67" s="87">
        <v>26</v>
      </c>
      <c r="CT67" s="139"/>
      <c r="CU67" s="139"/>
      <c r="CV67" s="139"/>
      <c r="CW67" s="139"/>
      <c r="CX67" s="139"/>
      <c r="CY67" s="139"/>
      <c r="CZ67" s="139"/>
      <c r="DA67" s="139"/>
      <c r="DB67" s="139"/>
      <c r="DC67" s="139"/>
      <c r="DD67" s="139"/>
      <c r="DE67" s="139"/>
      <c r="DF67" s="140"/>
      <c r="DG67" s="141">
        <v>0</v>
      </c>
      <c r="DH67" s="134"/>
      <c r="DI67" s="142"/>
      <c r="DJ67" s="142"/>
      <c r="DK67" s="142"/>
      <c r="DL67" s="142"/>
      <c r="DM67" s="142"/>
      <c r="DN67" s="142"/>
      <c r="DO67" s="89"/>
      <c r="DP67" s="89"/>
      <c r="DQ67" s="94"/>
      <c r="DR67" s="89"/>
      <c r="DS67" s="133" t="s">
        <v>1391</v>
      </c>
      <c r="DT67" s="134"/>
      <c r="DU67" s="89">
        <v>26</v>
      </c>
      <c r="DV67" s="135" t="str">
        <f>IF($AU$7&lt;&gt;0,IF($O$5="Illusionniste",Sorts!W144,Sorts!Q100),"")</f>
        <v/>
      </c>
      <c r="DW67" s="136"/>
      <c r="DX67" s="136"/>
      <c r="DY67" s="136"/>
      <c r="DZ67" s="136"/>
      <c r="EA67" s="136"/>
      <c r="EB67" s="136"/>
      <c r="EC67" s="136"/>
      <c r="ED67" s="136"/>
      <c r="EE67" s="136"/>
      <c r="EF67" s="136"/>
      <c r="EG67" s="136"/>
      <c r="EH67" s="136"/>
      <c r="EI67" s="136">
        <v>0</v>
      </c>
      <c r="EJ67" s="137"/>
      <c r="EK67" s="138" t="str">
        <f>IF($AU$7&lt;&gt;0,IF($O$5="Illusionniste",Sorts!X144,Sorts!R100),"")</f>
        <v/>
      </c>
      <c r="EL67" s="134"/>
      <c r="EM67" s="142" t="str">
        <f>IF($AU$7&lt;&gt;0,IF($O$5="Illusionniste",Sorts!Y144,Sorts!S100),"")</f>
        <v/>
      </c>
      <c r="EN67" s="142"/>
      <c r="EO67" s="142"/>
      <c r="EP67" s="89" t="str">
        <f>IF($AU$7&lt;&gt;0,IF($O$5="Illusionniste",Sorts!Z144,Sorts!T100),"")</f>
        <v/>
      </c>
      <c r="EQ67" s="89" t="str">
        <f>IF($AU$7&lt;&gt;0,IF($O$5="Illusionniste",Sorts!AA144,Sorts!U100),"")</f>
        <v/>
      </c>
      <c r="ER67" s="94" t="str">
        <f>IF($AU$7&lt;&gt;0,IF($O$5="Illusionniste",Sorts!AB144,Sorts!V100),"")</f>
        <v/>
      </c>
      <c r="ES67" s="61"/>
      <c r="EU67" s="87">
        <v>30</v>
      </c>
      <c r="EV67" s="139"/>
      <c r="EW67" s="139"/>
      <c r="EX67" s="139"/>
      <c r="EY67" s="139"/>
      <c r="EZ67" s="139"/>
      <c r="FA67" s="139"/>
      <c r="FB67" s="139"/>
      <c r="FC67" s="139"/>
      <c r="FD67" s="139"/>
      <c r="FE67" s="139"/>
      <c r="FF67" s="139"/>
      <c r="FG67" s="139"/>
      <c r="FH67" s="140"/>
      <c r="FI67" s="141"/>
      <c r="FJ67" s="134"/>
      <c r="FK67" s="142"/>
      <c r="FL67" s="142"/>
      <c r="FM67" s="142"/>
      <c r="FN67" s="142"/>
      <c r="FO67" s="142"/>
      <c r="FP67" s="142"/>
      <c r="FQ67" s="89"/>
      <c r="FR67" s="89"/>
      <c r="FS67" s="94"/>
      <c r="FT67" s="89"/>
      <c r="FU67" s="133" t="s">
        <v>1391</v>
      </c>
      <c r="FV67" s="134"/>
      <c r="FW67" s="89">
        <v>30</v>
      </c>
      <c r="FX67" s="135" t="str">
        <f>IF($AU$7&lt;&gt;0,IF($O$5="Illusionniste",Sorts!AI148,Sorts!AC104),"")</f>
        <v/>
      </c>
      <c r="FY67" s="136"/>
      <c r="FZ67" s="136"/>
      <c r="GA67" s="136"/>
      <c r="GB67" s="136"/>
      <c r="GC67" s="136"/>
      <c r="GD67" s="136"/>
      <c r="GE67" s="136"/>
      <c r="GF67" s="136"/>
      <c r="GG67" s="136"/>
      <c r="GH67" s="136"/>
      <c r="GI67" s="136"/>
      <c r="GJ67" s="136"/>
      <c r="GK67" s="136">
        <v>0</v>
      </c>
      <c r="GL67" s="137"/>
      <c r="GM67" s="138" t="str">
        <f>IF($AU$7&lt;&gt;0,IF($O$5="Illusionniste",Sorts!AJ148,Sorts!AD104),"")</f>
        <v/>
      </c>
      <c r="GN67" s="134"/>
      <c r="GO67" s="142" t="str">
        <f>IF($AU$7&lt;&gt;0,IF($O$5="Illusionniste",Sorts!AK148,Sorts!AE104),"")</f>
        <v/>
      </c>
      <c r="GP67" s="142"/>
      <c r="GQ67" s="142"/>
      <c r="GR67" s="89" t="str">
        <f>IF($AU$7&lt;&gt;0,IF($O$5="Illusionniste",Sorts!AL148,Sorts!AF104),"")</f>
        <v/>
      </c>
      <c r="GS67" s="89" t="str">
        <f>IF($AU$7&lt;&gt;0,IF($O$5="Illusionniste",Sorts!AM148,Sorts!AG104),"")</f>
        <v/>
      </c>
      <c r="GT67" s="94" t="str">
        <f>IF($AU$7&lt;&gt;0,IF($O$5="Illusionniste",Sorts!AN148,Sorts!AH104),"")</f>
        <v/>
      </c>
      <c r="GU67" s="61"/>
      <c r="GW67" s="16"/>
      <c r="IV67" s="29"/>
      <c r="IW67" s="61"/>
      <c r="IY67" s="16"/>
      <c r="KX67" s="29"/>
    </row>
    <row r="68" spans="2:310" ht="19.5" thickTop="1" thickBot="1" x14ac:dyDescent="0.4">
      <c r="B68" s="23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31"/>
      <c r="AQ68" s="16"/>
      <c r="AZ68" s="132"/>
      <c r="BA68" s="132"/>
      <c r="CP68" s="29"/>
      <c r="CQ68" s="61"/>
      <c r="CS68" s="87">
        <v>27</v>
      </c>
      <c r="CT68" s="139"/>
      <c r="CU68" s="139"/>
      <c r="CV68" s="139"/>
      <c r="CW68" s="139"/>
      <c r="CX68" s="139"/>
      <c r="CY68" s="139"/>
      <c r="CZ68" s="139"/>
      <c r="DA68" s="139"/>
      <c r="DB68" s="139"/>
      <c r="DC68" s="139"/>
      <c r="DD68" s="139"/>
      <c r="DE68" s="139"/>
      <c r="DF68" s="140"/>
      <c r="DG68" s="141">
        <v>0</v>
      </c>
      <c r="DH68" s="134"/>
      <c r="DI68" s="142"/>
      <c r="DJ68" s="142"/>
      <c r="DK68" s="142"/>
      <c r="DL68" s="142"/>
      <c r="DM68" s="142"/>
      <c r="DN68" s="142"/>
      <c r="DO68" s="89"/>
      <c r="DP68" s="89"/>
      <c r="DQ68" s="94"/>
      <c r="DR68" s="89"/>
      <c r="DS68" s="133" t="s">
        <v>1391</v>
      </c>
      <c r="DT68" s="134"/>
      <c r="DU68" s="89">
        <v>27</v>
      </c>
      <c r="DV68" s="135" t="str">
        <f>IF($AU$7&lt;&gt;0,IF($O$5="Illusionniste",Sorts!W145,Sorts!Q101),"")</f>
        <v/>
      </c>
      <c r="DW68" s="136"/>
      <c r="DX68" s="136"/>
      <c r="DY68" s="136"/>
      <c r="DZ68" s="136"/>
      <c r="EA68" s="136"/>
      <c r="EB68" s="136"/>
      <c r="EC68" s="136"/>
      <c r="ED68" s="136"/>
      <c r="EE68" s="136"/>
      <c r="EF68" s="136"/>
      <c r="EG68" s="136"/>
      <c r="EH68" s="136"/>
      <c r="EI68" s="136">
        <v>0</v>
      </c>
      <c r="EJ68" s="137"/>
      <c r="EK68" s="138" t="str">
        <f>IF($AU$7&lt;&gt;0,IF($O$5="Illusionniste",Sorts!X145,Sorts!R101),"")</f>
        <v/>
      </c>
      <c r="EL68" s="134"/>
      <c r="EM68" s="142" t="str">
        <f>IF($AU$7&lt;&gt;0,IF($O$5="Illusionniste",Sorts!Y145,Sorts!S101),"")</f>
        <v/>
      </c>
      <c r="EN68" s="142"/>
      <c r="EO68" s="142"/>
      <c r="EP68" s="89" t="str">
        <f>IF($AU$7&lt;&gt;0,IF($O$5="Illusionniste",Sorts!Z145,Sorts!T101),"")</f>
        <v/>
      </c>
      <c r="EQ68" s="89" t="str">
        <f>IF($AU$7&lt;&gt;0,IF($O$5="Illusionniste",Sorts!AA145,Sorts!U101),"")</f>
        <v/>
      </c>
      <c r="ER68" s="94" t="str">
        <f>IF($AU$7&lt;&gt;0,IF($O$5="Illusionniste",Sorts!AB145,Sorts!V101),"")</f>
        <v/>
      </c>
      <c r="ES68" s="61"/>
      <c r="EU68" s="156" t="s">
        <v>406</v>
      </c>
      <c r="EV68" s="157"/>
      <c r="EW68" s="157"/>
      <c r="EX68" s="157"/>
      <c r="EY68" s="157"/>
      <c r="EZ68" s="157"/>
      <c r="FA68" s="157"/>
      <c r="FB68" s="157"/>
      <c r="FC68" s="157"/>
      <c r="FD68" s="157"/>
      <c r="FE68" s="157"/>
      <c r="FF68" s="157"/>
      <c r="FG68" s="157"/>
      <c r="FH68" s="157"/>
      <c r="FI68" s="157"/>
      <c r="FJ68" s="157"/>
      <c r="FK68" s="157"/>
      <c r="FL68" s="157"/>
      <c r="FM68" s="157"/>
      <c r="FN68" s="157"/>
      <c r="FO68" s="157"/>
      <c r="FP68" s="157"/>
      <c r="FQ68" s="157"/>
      <c r="FR68" s="157"/>
      <c r="FS68" s="157"/>
      <c r="FT68" s="157"/>
      <c r="FU68" s="157"/>
      <c r="FV68" s="157"/>
      <c r="FW68" s="157"/>
      <c r="FX68" s="157"/>
      <c r="FY68" s="157"/>
      <c r="FZ68" s="157"/>
      <c r="GA68" s="157"/>
      <c r="GB68" s="157"/>
      <c r="GC68" s="157"/>
      <c r="GD68" s="157"/>
      <c r="GE68" s="157"/>
      <c r="GF68" s="157"/>
      <c r="GG68" s="157"/>
      <c r="GH68" s="157"/>
      <c r="GI68" s="157"/>
      <c r="GJ68" s="157"/>
      <c r="GK68" s="157"/>
      <c r="GL68" s="157"/>
      <c r="GM68" s="157"/>
      <c r="GN68" s="157"/>
      <c r="GO68" s="157"/>
      <c r="GP68" s="157"/>
      <c r="GQ68" s="157"/>
      <c r="GR68" s="157"/>
      <c r="GS68" s="157"/>
      <c r="GT68" s="158"/>
      <c r="GU68" s="61"/>
      <c r="GW68" s="16"/>
      <c r="IV68" s="29"/>
      <c r="IW68" s="61"/>
      <c r="IY68" s="16"/>
      <c r="KX68" s="29"/>
    </row>
    <row r="69" spans="2:310" ht="18" thickTop="1" thickBot="1" x14ac:dyDescent="0.35">
      <c r="B69" s="82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60"/>
      <c r="AB69" s="150" t="s">
        <v>79</v>
      </c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  <c r="AO69" s="168"/>
      <c r="AQ69" s="16"/>
      <c r="CP69" s="29"/>
      <c r="CQ69" s="61"/>
      <c r="CS69" s="87">
        <v>28</v>
      </c>
      <c r="CT69" s="139"/>
      <c r="CU69" s="139"/>
      <c r="CV69" s="139"/>
      <c r="CW69" s="139"/>
      <c r="CX69" s="139"/>
      <c r="CY69" s="139"/>
      <c r="CZ69" s="139"/>
      <c r="DA69" s="139"/>
      <c r="DB69" s="139"/>
      <c r="DC69" s="139"/>
      <c r="DD69" s="139"/>
      <c r="DE69" s="139"/>
      <c r="DF69" s="140"/>
      <c r="DG69" s="141">
        <v>0</v>
      </c>
      <c r="DH69" s="134"/>
      <c r="DI69" s="142"/>
      <c r="DJ69" s="142"/>
      <c r="DK69" s="142"/>
      <c r="DL69" s="142"/>
      <c r="DM69" s="142"/>
      <c r="DN69" s="142"/>
      <c r="DO69" s="89"/>
      <c r="DP69" s="89"/>
      <c r="DQ69" s="94"/>
      <c r="DR69" s="89"/>
      <c r="DS69" s="133" t="s">
        <v>1391</v>
      </c>
      <c r="DT69" s="134"/>
      <c r="DU69" s="89">
        <v>28</v>
      </c>
      <c r="DV69" s="135" t="str">
        <f>IF($AU$7&lt;&gt;0,IF($O$5="Illusionniste",Sorts!W146,Sorts!Q102),"")</f>
        <v/>
      </c>
      <c r="DW69" s="136"/>
      <c r="DX69" s="136"/>
      <c r="DY69" s="136"/>
      <c r="DZ69" s="136"/>
      <c r="EA69" s="136"/>
      <c r="EB69" s="136"/>
      <c r="EC69" s="136"/>
      <c r="ED69" s="136"/>
      <c r="EE69" s="136"/>
      <c r="EF69" s="136"/>
      <c r="EG69" s="136"/>
      <c r="EH69" s="136"/>
      <c r="EI69" s="136">
        <v>0</v>
      </c>
      <c r="EJ69" s="137"/>
      <c r="EK69" s="138" t="str">
        <f>IF($AU$7&lt;&gt;0,IF($O$5="Illusionniste",Sorts!X146,Sorts!R102),"")</f>
        <v/>
      </c>
      <c r="EL69" s="134"/>
      <c r="EM69" s="142" t="str">
        <f>IF($AU$7&lt;&gt;0,IF($O$5="Illusionniste",Sorts!Y146,Sorts!S102),"")</f>
        <v/>
      </c>
      <c r="EN69" s="142"/>
      <c r="EO69" s="142"/>
      <c r="EP69" s="89" t="str">
        <f>IF($AU$7&lt;&gt;0,IF($O$5="Illusionniste",Sorts!Z146,Sorts!T102),"")</f>
        <v/>
      </c>
      <c r="EQ69" s="89" t="str">
        <f>IF($AU$7&lt;&gt;0,IF($O$5="Illusionniste",Sorts!AA146,Sorts!U102),"")</f>
        <v/>
      </c>
      <c r="ER69" s="94" t="str">
        <f>IF($AU$7&lt;&gt;0,IF($O$5="Illusionniste",Sorts!AB146,Sorts!V102),"")</f>
        <v/>
      </c>
      <c r="ES69" s="61"/>
      <c r="EU69" s="16"/>
      <c r="GT69" s="29"/>
      <c r="GU69" s="61"/>
      <c r="GW69" s="16"/>
      <c r="IV69" s="29"/>
      <c r="IW69" s="61"/>
      <c r="IY69" s="16"/>
      <c r="KX69" s="29"/>
    </row>
    <row r="70" spans="2:310" ht="17.25" thickTop="1" x14ac:dyDescent="0.3">
      <c r="B70" s="16" t="s">
        <v>352</v>
      </c>
      <c r="O70" s="40"/>
      <c r="Z70" s="29"/>
      <c r="AB70" s="16" t="s">
        <v>1504</v>
      </c>
      <c r="AO70" s="29"/>
      <c r="AQ70" s="16"/>
      <c r="CP70" s="29"/>
      <c r="CQ70" s="61"/>
      <c r="CS70" s="87">
        <v>29</v>
      </c>
      <c r="CT70" s="139"/>
      <c r="CU70" s="139"/>
      <c r="CV70" s="139"/>
      <c r="CW70" s="139"/>
      <c r="CX70" s="139"/>
      <c r="CY70" s="139"/>
      <c r="CZ70" s="139"/>
      <c r="DA70" s="139"/>
      <c r="DB70" s="139"/>
      <c r="DC70" s="139"/>
      <c r="DD70" s="139"/>
      <c r="DE70" s="139"/>
      <c r="DF70" s="140"/>
      <c r="DG70" s="141">
        <v>0</v>
      </c>
      <c r="DH70" s="134"/>
      <c r="DI70" s="142"/>
      <c r="DJ70" s="142"/>
      <c r="DK70" s="142"/>
      <c r="DL70" s="142"/>
      <c r="DM70" s="142"/>
      <c r="DN70" s="142"/>
      <c r="DO70" s="89"/>
      <c r="DP70" s="89"/>
      <c r="DQ70" s="94"/>
      <c r="DR70" s="89"/>
      <c r="DS70" s="133" t="s">
        <v>1391</v>
      </c>
      <c r="DT70" s="134"/>
      <c r="DU70" s="89">
        <v>29</v>
      </c>
      <c r="DV70" s="135" t="str">
        <f>IF($AU$7&lt;&gt;0,IF($O$5="Illusionniste",Sorts!W147,Sorts!Q103),"")</f>
        <v/>
      </c>
      <c r="DW70" s="136"/>
      <c r="DX70" s="136"/>
      <c r="DY70" s="136"/>
      <c r="DZ70" s="136"/>
      <c r="EA70" s="136"/>
      <c r="EB70" s="136"/>
      <c r="EC70" s="136"/>
      <c r="ED70" s="136"/>
      <c r="EE70" s="136"/>
      <c r="EF70" s="136"/>
      <c r="EG70" s="136"/>
      <c r="EH70" s="136"/>
      <c r="EI70" s="136">
        <v>0</v>
      </c>
      <c r="EJ70" s="137"/>
      <c r="EK70" s="138" t="str">
        <f>IF($AU$7&lt;&gt;0,IF($O$5="Illusionniste",Sorts!X147,Sorts!R103),"")</f>
        <v/>
      </c>
      <c r="EL70" s="134"/>
      <c r="EM70" s="142" t="str">
        <f>IF($AU$7&lt;&gt;0,IF($O$5="Illusionniste",Sorts!Y147,Sorts!S103),"")</f>
        <v/>
      </c>
      <c r="EN70" s="142"/>
      <c r="EO70" s="142"/>
      <c r="EP70" s="89" t="str">
        <f>IF($AU$7&lt;&gt;0,IF($O$5="Illusionniste",Sorts!Z147,Sorts!T103),"")</f>
        <v/>
      </c>
      <c r="EQ70" s="89" t="str">
        <f>IF($AU$7&lt;&gt;0,IF($O$5="Illusionniste",Sorts!AA147,Sorts!U103),"")</f>
        <v/>
      </c>
      <c r="ER70" s="94" t="str">
        <f>IF($AU$7&lt;&gt;0,IF($O$5="Illusionniste",Sorts!AB147,Sorts!V103),"")</f>
        <v/>
      </c>
      <c r="ES70" s="61"/>
      <c r="EU70" s="16"/>
      <c r="GT70" s="29"/>
      <c r="GU70" s="61"/>
      <c r="GW70" s="16"/>
      <c r="IV70" s="29"/>
      <c r="IW70" s="61"/>
      <c r="IY70" s="16"/>
      <c r="KX70" s="29"/>
    </row>
    <row r="71" spans="2:310" ht="18" x14ac:dyDescent="0.35">
      <c r="B71" s="16" t="s">
        <v>409</v>
      </c>
      <c r="O71" s="30"/>
      <c r="P71" s="7" t="s">
        <v>1396</v>
      </c>
      <c r="Z71" s="29"/>
      <c r="AB71" s="16"/>
      <c r="AO71" s="29"/>
      <c r="AQ71" s="16"/>
      <c r="CP71" s="29"/>
      <c r="CQ71" s="106"/>
      <c r="CS71" s="87">
        <v>30</v>
      </c>
      <c r="CT71" s="139"/>
      <c r="CU71" s="139"/>
      <c r="CV71" s="139"/>
      <c r="CW71" s="139"/>
      <c r="CX71" s="139"/>
      <c r="CY71" s="139"/>
      <c r="CZ71" s="139"/>
      <c r="DA71" s="139"/>
      <c r="DB71" s="139"/>
      <c r="DC71" s="139"/>
      <c r="DD71" s="139"/>
      <c r="DE71" s="139"/>
      <c r="DF71" s="140"/>
      <c r="DG71" s="141">
        <v>0</v>
      </c>
      <c r="DH71" s="134"/>
      <c r="DI71" s="142"/>
      <c r="DJ71" s="142"/>
      <c r="DK71" s="142"/>
      <c r="DL71" s="142"/>
      <c r="DM71" s="142"/>
      <c r="DN71" s="142"/>
      <c r="DO71" s="89"/>
      <c r="DP71" s="89"/>
      <c r="DQ71" s="94"/>
      <c r="DR71" s="89"/>
      <c r="DS71" s="133" t="s">
        <v>1391</v>
      </c>
      <c r="DT71" s="134"/>
      <c r="DU71" s="89">
        <v>30</v>
      </c>
      <c r="DV71" s="135" t="str">
        <f>IF($AU$7&lt;&gt;0,IF($O$5="Illusionniste",Sorts!W148,Sorts!Q104),"")</f>
        <v/>
      </c>
      <c r="DW71" s="136"/>
      <c r="DX71" s="136"/>
      <c r="DY71" s="136"/>
      <c r="DZ71" s="136"/>
      <c r="EA71" s="136"/>
      <c r="EB71" s="136"/>
      <c r="EC71" s="136"/>
      <c r="ED71" s="136"/>
      <c r="EE71" s="136"/>
      <c r="EF71" s="136"/>
      <c r="EG71" s="136"/>
      <c r="EH71" s="136"/>
      <c r="EI71" s="136">
        <v>0</v>
      </c>
      <c r="EJ71" s="137"/>
      <c r="EK71" s="138" t="str">
        <f>IF($AU$7&lt;&gt;0,IF($O$5="Illusionniste",Sorts!X148,Sorts!R104),"")</f>
        <v/>
      </c>
      <c r="EL71" s="134"/>
      <c r="EM71" s="142" t="str">
        <f>IF($AU$7&lt;&gt;0,IF($O$5="Illusionniste",Sorts!Y148,Sorts!S104),"")</f>
        <v/>
      </c>
      <c r="EN71" s="142"/>
      <c r="EO71" s="142"/>
      <c r="EP71" s="89" t="str">
        <f>IF($AU$7&lt;&gt;0,IF($O$5="Illusionniste",Sorts!Z148,Sorts!T104),"")</f>
        <v/>
      </c>
      <c r="EQ71" s="89" t="str">
        <f>IF($AU$7&lt;&gt;0,IF($O$5="Illusionniste",Sorts!AA148,Sorts!U104),"")</f>
        <v/>
      </c>
      <c r="ER71" s="94" t="str">
        <f>IF($AU$7&lt;&gt;0,IF($O$5="Illusionniste",Sorts!AB148,Sorts!V104),"")</f>
        <v/>
      </c>
      <c r="ES71" s="106"/>
      <c r="EU71" s="16"/>
      <c r="GT71" s="29"/>
      <c r="GU71" s="106"/>
      <c r="GW71" s="16"/>
      <c r="IV71" s="29"/>
      <c r="IW71" s="106"/>
      <c r="IY71" s="16"/>
      <c r="KX71" s="29"/>
    </row>
    <row r="72" spans="2:310" x14ac:dyDescent="0.3">
      <c r="B72" s="16" t="s">
        <v>410</v>
      </c>
      <c r="O72" s="30"/>
      <c r="Z72" s="29"/>
      <c r="AB72" s="16"/>
      <c r="AO72" s="29"/>
      <c r="AQ72" s="16"/>
      <c r="CP72" s="29"/>
      <c r="CS72" s="87">
        <v>31</v>
      </c>
      <c r="CT72" s="139"/>
      <c r="CU72" s="139"/>
      <c r="CV72" s="139"/>
      <c r="CW72" s="139"/>
      <c r="CX72" s="139"/>
      <c r="CY72" s="139"/>
      <c r="CZ72" s="139"/>
      <c r="DA72" s="139"/>
      <c r="DB72" s="139"/>
      <c r="DC72" s="139"/>
      <c r="DD72" s="139"/>
      <c r="DE72" s="139"/>
      <c r="DF72" s="140"/>
      <c r="DG72" s="141">
        <v>0</v>
      </c>
      <c r="DH72" s="134"/>
      <c r="DI72" s="142"/>
      <c r="DJ72" s="142"/>
      <c r="DK72" s="142"/>
      <c r="DL72" s="142"/>
      <c r="DM72" s="142"/>
      <c r="DN72" s="142"/>
      <c r="DO72" s="89"/>
      <c r="DP72" s="89"/>
      <c r="DQ72" s="94"/>
      <c r="DR72" s="89"/>
      <c r="DS72" s="133" t="s">
        <v>1391</v>
      </c>
      <c r="DT72" s="134"/>
      <c r="DU72" s="89">
        <v>31</v>
      </c>
      <c r="DV72" s="135" t="str">
        <f>IF($AU$7&lt;&gt;0,IF($O$5="Illusionniste",Sorts!W149,Sorts!Q105),"")</f>
        <v/>
      </c>
      <c r="DW72" s="136"/>
      <c r="DX72" s="136"/>
      <c r="DY72" s="136"/>
      <c r="DZ72" s="136"/>
      <c r="EA72" s="136"/>
      <c r="EB72" s="136"/>
      <c r="EC72" s="136"/>
      <c r="ED72" s="136"/>
      <c r="EE72" s="136"/>
      <c r="EF72" s="136"/>
      <c r="EG72" s="136"/>
      <c r="EH72" s="136"/>
      <c r="EI72" s="136">
        <v>0</v>
      </c>
      <c r="EJ72" s="137"/>
      <c r="EK72" s="138" t="str">
        <f>IF($AU$7&lt;&gt;0,IF($O$5="Illusionniste",Sorts!X149,Sorts!R105),"")</f>
        <v/>
      </c>
      <c r="EL72" s="134"/>
      <c r="EM72" s="142" t="str">
        <f>IF($AU$7&lt;&gt;0,IF($O$5="Illusionniste",Sorts!Y149,Sorts!S105),"")</f>
        <v/>
      </c>
      <c r="EN72" s="142"/>
      <c r="EO72" s="142"/>
      <c r="EP72" s="89" t="str">
        <f>IF($AU$7&lt;&gt;0,IF($O$5="Illusionniste",Sorts!Z149,Sorts!T105),"")</f>
        <v/>
      </c>
      <c r="EQ72" s="89" t="str">
        <f>IF($AU$7&lt;&gt;0,IF($O$5="Illusionniste",Sorts!AA149,Sorts!U105),"")</f>
        <v/>
      </c>
      <c r="ER72" s="94" t="str">
        <f>IF($AU$7&lt;&gt;0,IF($O$5="Illusionniste",Sorts!AB149,Sorts!V105),"")</f>
        <v/>
      </c>
      <c r="EU72" s="16"/>
      <c r="GT72" s="29"/>
      <c r="GW72" s="16"/>
      <c r="IV72" s="29"/>
      <c r="IY72" s="16"/>
      <c r="KX72" s="29"/>
    </row>
    <row r="73" spans="2:310" ht="17.25" thickBot="1" x14ac:dyDescent="0.35">
      <c r="B73" s="16" t="s">
        <v>411</v>
      </c>
      <c r="O73" s="30"/>
      <c r="Z73" s="29"/>
      <c r="AB73" s="16"/>
      <c r="AO73" s="29"/>
      <c r="AQ73" s="16"/>
      <c r="CP73" s="29"/>
      <c r="CS73" s="87">
        <v>32</v>
      </c>
      <c r="CT73" s="139"/>
      <c r="CU73" s="139"/>
      <c r="CV73" s="139"/>
      <c r="CW73" s="139"/>
      <c r="CX73" s="139"/>
      <c r="CY73" s="139"/>
      <c r="CZ73" s="139"/>
      <c r="DA73" s="139"/>
      <c r="DB73" s="139"/>
      <c r="DC73" s="139"/>
      <c r="DD73" s="139"/>
      <c r="DE73" s="139"/>
      <c r="DF73" s="140"/>
      <c r="DG73" s="141">
        <v>0</v>
      </c>
      <c r="DH73" s="134"/>
      <c r="DI73" s="142"/>
      <c r="DJ73" s="142"/>
      <c r="DK73" s="142"/>
      <c r="DL73" s="142"/>
      <c r="DM73" s="142"/>
      <c r="DN73" s="142"/>
      <c r="DO73" s="89"/>
      <c r="DP73" s="89"/>
      <c r="DQ73" s="94"/>
      <c r="DR73" s="89"/>
      <c r="DS73" s="133" t="s">
        <v>1391</v>
      </c>
      <c r="DT73" s="134"/>
      <c r="DU73" s="89">
        <v>32</v>
      </c>
      <c r="DV73" s="135" t="str">
        <f>IF($AU$7&lt;&gt;0,IF($O$5="Illusionniste",Sorts!W150,Sorts!Q106),"")</f>
        <v/>
      </c>
      <c r="DW73" s="136"/>
      <c r="DX73" s="136"/>
      <c r="DY73" s="136"/>
      <c r="DZ73" s="136"/>
      <c r="EA73" s="136"/>
      <c r="EB73" s="136"/>
      <c r="EC73" s="136"/>
      <c r="ED73" s="136"/>
      <c r="EE73" s="136"/>
      <c r="EF73" s="136"/>
      <c r="EG73" s="136"/>
      <c r="EH73" s="136"/>
      <c r="EI73" s="136">
        <v>0</v>
      </c>
      <c r="EJ73" s="137"/>
      <c r="EK73" s="138" t="str">
        <f>IF($AU$7&lt;&gt;0,IF($O$5="Illusionniste",Sorts!X150,Sorts!R106),"")</f>
        <v/>
      </c>
      <c r="EL73" s="134"/>
      <c r="EM73" s="142" t="str">
        <f>IF($AU$7&lt;&gt;0,IF($O$5="Illusionniste",Sorts!Y150,Sorts!S106),"")</f>
        <v/>
      </c>
      <c r="EN73" s="142"/>
      <c r="EO73" s="142"/>
      <c r="EP73" s="89" t="str">
        <f>IF($AU$7&lt;&gt;0,IF($O$5="Illusionniste",Sorts!Z150,Sorts!T106),"")</f>
        <v/>
      </c>
      <c r="EQ73" s="89" t="str">
        <f>IF($AU$7&lt;&gt;0,IF($O$5="Illusionniste",Sorts!AA150,Sorts!U106),"")</f>
        <v/>
      </c>
      <c r="ER73" s="94" t="str">
        <f>IF($AU$7&lt;&gt;0,IF($O$5="Illusionniste",Sorts!AB150,Sorts!V106),"")</f>
        <v/>
      </c>
      <c r="EU73" s="16"/>
      <c r="GT73" s="29"/>
      <c r="GW73" s="16"/>
      <c r="IV73" s="29"/>
      <c r="IY73" s="16"/>
      <c r="KX73" s="29"/>
    </row>
    <row r="74" spans="2:310" ht="19.5" thickTop="1" thickBot="1" x14ac:dyDescent="0.4">
      <c r="B74" s="16" t="s">
        <v>412</v>
      </c>
      <c r="O74" s="30"/>
      <c r="Z74" s="29"/>
      <c r="AB74" s="16"/>
      <c r="AM74" s="169" t="s">
        <v>464</v>
      </c>
      <c r="AN74" s="170"/>
      <c r="AO74" s="171"/>
      <c r="AQ74" s="16"/>
      <c r="CP74" s="29"/>
      <c r="CS74" s="156" t="s">
        <v>406</v>
      </c>
      <c r="CT74" s="157"/>
      <c r="CU74" s="157"/>
      <c r="CV74" s="157"/>
      <c r="CW74" s="157"/>
      <c r="CX74" s="157"/>
      <c r="CY74" s="157"/>
      <c r="CZ74" s="157"/>
      <c r="DA74" s="157"/>
      <c r="DB74" s="157"/>
      <c r="DC74" s="157"/>
      <c r="DD74" s="157"/>
      <c r="DE74" s="157"/>
      <c r="DF74" s="157"/>
      <c r="DG74" s="157"/>
      <c r="DH74" s="157"/>
      <c r="DI74" s="157"/>
      <c r="DJ74" s="157"/>
      <c r="DK74" s="157"/>
      <c r="DL74" s="157"/>
      <c r="DM74" s="157"/>
      <c r="DN74" s="157"/>
      <c r="DO74" s="157"/>
      <c r="DP74" s="157"/>
      <c r="DQ74" s="157"/>
      <c r="DR74" s="157"/>
      <c r="DS74" s="157"/>
      <c r="DT74" s="157"/>
      <c r="DU74" s="157"/>
      <c r="DV74" s="157"/>
      <c r="DW74" s="157"/>
      <c r="DX74" s="157"/>
      <c r="DY74" s="157"/>
      <c r="DZ74" s="157"/>
      <c r="EA74" s="157"/>
      <c r="EB74" s="157"/>
      <c r="EC74" s="157"/>
      <c r="ED74" s="157"/>
      <c r="EE74" s="157"/>
      <c r="EF74" s="157"/>
      <c r="EG74" s="157"/>
      <c r="EH74" s="157"/>
      <c r="EI74" s="157"/>
      <c r="EJ74" s="157"/>
      <c r="EK74" s="157"/>
      <c r="EL74" s="157"/>
      <c r="EM74" s="157"/>
      <c r="EN74" s="157"/>
      <c r="EO74" s="157"/>
      <c r="EP74" s="157"/>
      <c r="EQ74" s="157"/>
      <c r="ER74" s="158"/>
      <c r="EU74" s="16"/>
      <c r="GT74" s="29"/>
      <c r="GW74" s="16"/>
      <c r="IV74" s="29"/>
      <c r="IY74" s="16"/>
      <c r="KX74" s="29"/>
    </row>
    <row r="75" spans="2:310" ht="17.25" thickTop="1" x14ac:dyDescent="0.3">
      <c r="B75" s="16" t="s">
        <v>413</v>
      </c>
      <c r="O75" s="30"/>
      <c r="Z75" s="29"/>
      <c r="AB75" s="16"/>
      <c r="AM75" s="172" t="s">
        <v>462</v>
      </c>
      <c r="AN75" s="173"/>
      <c r="AO75" s="174"/>
      <c r="AQ75" s="16"/>
      <c r="CP75" s="29"/>
      <c r="CS75" s="16"/>
      <c r="ER75" s="29"/>
      <c r="EU75" s="16"/>
      <c r="GT75" s="29"/>
      <c r="GW75" s="16"/>
      <c r="IV75" s="29"/>
      <c r="IY75" s="16"/>
      <c r="KX75" s="29"/>
    </row>
    <row r="76" spans="2:310" ht="17.25" thickBot="1" x14ac:dyDescent="0.35"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39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31"/>
      <c r="AB76" s="23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175"/>
      <c r="AN76" s="176"/>
      <c r="AO76" s="177"/>
      <c r="AQ76" s="23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31"/>
      <c r="CS76" s="23"/>
      <c r="CT76" s="24"/>
      <c r="CU76" s="24"/>
      <c r="CV76" s="24"/>
      <c r="CW76" s="24"/>
      <c r="CX76" s="24"/>
      <c r="CY76" s="24"/>
      <c r="CZ76" s="24"/>
      <c r="DA76" s="24"/>
      <c r="DB76" s="24"/>
      <c r="DC76" s="24"/>
      <c r="DD76" s="24"/>
      <c r="DE76" s="24"/>
      <c r="DF76" s="24"/>
      <c r="DG76" s="24"/>
      <c r="DH76" s="24"/>
      <c r="DI76" s="24"/>
      <c r="DJ76" s="24"/>
      <c r="DK76" s="24"/>
      <c r="DL76" s="24"/>
      <c r="DM76" s="24"/>
      <c r="DN76" s="24"/>
      <c r="DO76" s="24"/>
      <c r="DP76" s="24"/>
      <c r="DQ76" s="24"/>
      <c r="DR76" s="24"/>
      <c r="DS76" s="24"/>
      <c r="DT76" s="24"/>
      <c r="DU76" s="24"/>
      <c r="DV76" s="24"/>
      <c r="DW76" s="24"/>
      <c r="DX76" s="24"/>
      <c r="DY76" s="24"/>
      <c r="DZ76" s="24"/>
      <c r="EA76" s="24"/>
      <c r="EB76" s="24"/>
      <c r="EC76" s="24"/>
      <c r="ED76" s="24"/>
      <c r="EE76" s="24"/>
      <c r="EF76" s="24"/>
      <c r="EG76" s="24"/>
      <c r="EH76" s="24"/>
      <c r="EI76" s="24"/>
      <c r="EJ76" s="24"/>
      <c r="EK76" s="24"/>
      <c r="EL76" s="24"/>
      <c r="EM76" s="24"/>
      <c r="EN76" s="24"/>
      <c r="EO76" s="24"/>
      <c r="EP76" s="24"/>
      <c r="EQ76" s="24"/>
      <c r="ER76" s="31"/>
      <c r="EU76" s="23"/>
      <c r="EV76" s="24"/>
      <c r="EW76" s="24"/>
      <c r="EX76" s="24"/>
      <c r="EY76" s="24"/>
      <c r="EZ76" s="24"/>
      <c r="FA76" s="24"/>
      <c r="FB76" s="24"/>
      <c r="FC76" s="24"/>
      <c r="FD76" s="24"/>
      <c r="FE76" s="24"/>
      <c r="FF76" s="24"/>
      <c r="FG76" s="24"/>
      <c r="FH76" s="24"/>
      <c r="FI76" s="24"/>
      <c r="FJ76" s="24"/>
      <c r="FK76" s="24"/>
      <c r="FL76" s="24"/>
      <c r="FM76" s="24"/>
      <c r="FN76" s="24"/>
      <c r="FO76" s="24"/>
      <c r="FP76" s="24"/>
      <c r="FQ76" s="24"/>
      <c r="FR76" s="24"/>
      <c r="FS76" s="24"/>
      <c r="FT76" s="24"/>
      <c r="FU76" s="24"/>
      <c r="FV76" s="24"/>
      <c r="FW76" s="24"/>
      <c r="FX76" s="24"/>
      <c r="FY76" s="24"/>
      <c r="FZ76" s="24"/>
      <c r="GA76" s="24"/>
      <c r="GB76" s="24"/>
      <c r="GC76" s="24"/>
      <c r="GD76" s="24"/>
      <c r="GE76" s="24"/>
      <c r="GF76" s="24"/>
      <c r="GG76" s="24"/>
      <c r="GH76" s="24"/>
      <c r="GI76" s="24"/>
      <c r="GJ76" s="24"/>
      <c r="GK76" s="24"/>
      <c r="GL76" s="24"/>
      <c r="GM76" s="24"/>
      <c r="GN76" s="24"/>
      <c r="GO76" s="24"/>
      <c r="GP76" s="24"/>
      <c r="GQ76" s="24"/>
      <c r="GR76" s="24"/>
      <c r="GS76" s="24"/>
      <c r="GT76" s="31"/>
      <c r="GW76" s="23"/>
      <c r="GX76" s="24"/>
      <c r="GY76" s="24"/>
      <c r="GZ76" s="24"/>
      <c r="HA76" s="24"/>
      <c r="HB76" s="24"/>
      <c r="HC76" s="24"/>
      <c r="HD76" s="24"/>
      <c r="HE76" s="24"/>
      <c r="HF76" s="24"/>
      <c r="HG76" s="24"/>
      <c r="HH76" s="24"/>
      <c r="HI76" s="24"/>
      <c r="HJ76" s="24"/>
      <c r="HK76" s="24"/>
      <c r="HL76" s="24"/>
      <c r="HM76" s="24"/>
      <c r="HN76" s="24"/>
      <c r="HO76" s="24"/>
      <c r="HP76" s="24"/>
      <c r="HQ76" s="24"/>
      <c r="HR76" s="24"/>
      <c r="HS76" s="24"/>
      <c r="HT76" s="24"/>
      <c r="HU76" s="24"/>
      <c r="HV76" s="24"/>
      <c r="HW76" s="24"/>
      <c r="HX76" s="24"/>
      <c r="HY76" s="24"/>
      <c r="HZ76" s="24"/>
      <c r="IA76" s="24"/>
      <c r="IB76" s="24"/>
      <c r="IC76" s="24"/>
      <c r="ID76" s="24"/>
      <c r="IE76" s="24"/>
      <c r="IF76" s="24"/>
      <c r="IG76" s="24"/>
      <c r="IH76" s="24"/>
      <c r="II76" s="24"/>
      <c r="IJ76" s="24"/>
      <c r="IK76" s="24"/>
      <c r="IL76" s="24"/>
      <c r="IM76" s="24"/>
      <c r="IN76" s="24"/>
      <c r="IO76" s="24"/>
      <c r="IP76" s="24"/>
      <c r="IQ76" s="24"/>
      <c r="IR76" s="24"/>
      <c r="IS76" s="24"/>
      <c r="IT76" s="24"/>
      <c r="IU76" s="24"/>
      <c r="IV76" s="31"/>
      <c r="IY76" s="23"/>
      <c r="IZ76" s="24"/>
      <c r="JA76" s="24"/>
      <c r="JB76" s="24"/>
      <c r="JC76" s="24"/>
      <c r="JD76" s="24"/>
      <c r="JE76" s="24"/>
      <c r="JF76" s="24"/>
      <c r="JG76" s="24"/>
      <c r="JH76" s="24"/>
      <c r="JI76" s="24"/>
      <c r="JJ76" s="24"/>
      <c r="JK76" s="24"/>
      <c r="JL76" s="24"/>
      <c r="JM76" s="24"/>
      <c r="JN76" s="24"/>
      <c r="JO76" s="24"/>
      <c r="JP76" s="24"/>
      <c r="JQ76" s="24"/>
      <c r="JR76" s="24"/>
      <c r="JS76" s="24"/>
      <c r="JT76" s="24"/>
      <c r="JU76" s="24"/>
      <c r="JV76" s="24"/>
      <c r="JW76" s="24"/>
      <c r="JX76" s="24"/>
      <c r="JY76" s="24"/>
      <c r="JZ76" s="24"/>
      <c r="KA76" s="24"/>
      <c r="KB76" s="24"/>
      <c r="KC76" s="24"/>
      <c r="KD76" s="24"/>
      <c r="KE76" s="24"/>
      <c r="KF76" s="24"/>
      <c r="KG76" s="24"/>
      <c r="KH76" s="24"/>
      <c r="KI76" s="24"/>
      <c r="KJ76" s="24"/>
      <c r="KK76" s="24"/>
      <c r="KL76" s="24"/>
      <c r="KM76" s="24"/>
      <c r="KN76" s="24"/>
      <c r="KO76" s="24"/>
      <c r="KP76" s="24"/>
      <c r="KQ76" s="24"/>
      <c r="KR76" s="24"/>
      <c r="KS76" s="24"/>
      <c r="KT76" s="24"/>
      <c r="KU76" s="24"/>
      <c r="KV76" s="24"/>
      <c r="KW76" s="24"/>
      <c r="KX76" s="31"/>
    </row>
    <row r="77" spans="2:310" ht="17.25" thickTop="1" x14ac:dyDescent="0.3"/>
    <row r="81" ht="15.6" customHeight="1" x14ac:dyDescent="0.3"/>
    <row r="82" ht="16.149999999999999" customHeight="1" x14ac:dyDescent="0.3"/>
  </sheetData>
  <mergeCells count="2733">
    <mergeCell ref="CS74:ER74"/>
    <mergeCell ref="CT73:DF73"/>
    <mergeCell ref="DG73:DH73"/>
    <mergeCell ref="DI73:DK73"/>
    <mergeCell ref="DL73:DN73"/>
    <mergeCell ref="DS73:DT73"/>
    <mergeCell ref="DV73:EH73"/>
    <mergeCell ref="EI73:EJ73"/>
    <mergeCell ref="EK73:EL73"/>
    <mergeCell ref="EM73:EO73"/>
    <mergeCell ref="CT72:DF72"/>
    <mergeCell ref="DG72:DH72"/>
    <mergeCell ref="DI72:DK72"/>
    <mergeCell ref="DL72:DN72"/>
    <mergeCell ref="DS72:DT72"/>
    <mergeCell ref="DV72:EH72"/>
    <mergeCell ref="EI72:EJ72"/>
    <mergeCell ref="EK72:EL72"/>
    <mergeCell ref="EM72:EO72"/>
    <mergeCell ref="CT71:DF71"/>
    <mergeCell ref="DG71:DH71"/>
    <mergeCell ref="DI71:DK71"/>
    <mergeCell ref="DL71:DN71"/>
    <mergeCell ref="DS71:DT71"/>
    <mergeCell ref="DV71:EH71"/>
    <mergeCell ref="EI71:EJ71"/>
    <mergeCell ref="EK71:EL71"/>
    <mergeCell ref="EM71:EO71"/>
    <mergeCell ref="CT70:DF70"/>
    <mergeCell ref="DG70:DH70"/>
    <mergeCell ref="DI70:DK70"/>
    <mergeCell ref="DL70:DN70"/>
    <mergeCell ref="DS70:DT70"/>
    <mergeCell ref="DV70:EH70"/>
    <mergeCell ref="EI70:EJ70"/>
    <mergeCell ref="EK70:EL70"/>
    <mergeCell ref="EM70:EO70"/>
    <mergeCell ref="EU68:GT68"/>
    <mergeCell ref="CT69:DF69"/>
    <mergeCell ref="DG69:DH69"/>
    <mergeCell ref="DI69:DK69"/>
    <mergeCell ref="DL69:DN69"/>
    <mergeCell ref="DS69:DT69"/>
    <mergeCell ref="DV69:EH69"/>
    <mergeCell ref="EI69:EJ69"/>
    <mergeCell ref="EK69:EL69"/>
    <mergeCell ref="EM69:EO69"/>
    <mergeCell ref="CT68:DF68"/>
    <mergeCell ref="DG68:DH68"/>
    <mergeCell ref="DI68:DK68"/>
    <mergeCell ref="DL68:DN68"/>
    <mergeCell ref="DS68:DT68"/>
    <mergeCell ref="DV68:EH68"/>
    <mergeCell ref="EI68:EJ68"/>
    <mergeCell ref="EK68:EL68"/>
    <mergeCell ref="EM68:EO68"/>
    <mergeCell ref="GO66:GQ66"/>
    <mergeCell ref="CT67:DF67"/>
    <mergeCell ref="DG67:DH67"/>
    <mergeCell ref="DI67:DK67"/>
    <mergeCell ref="DL67:DN67"/>
    <mergeCell ref="DS67:DT67"/>
    <mergeCell ref="DV67:EH67"/>
    <mergeCell ref="EI67:EJ67"/>
    <mergeCell ref="EK67:EL67"/>
    <mergeCell ref="EM67:EO67"/>
    <mergeCell ref="EV67:FH67"/>
    <mergeCell ref="FI67:FJ67"/>
    <mergeCell ref="FK67:FM67"/>
    <mergeCell ref="FN67:FP67"/>
    <mergeCell ref="FU67:FV67"/>
    <mergeCell ref="FX67:GJ67"/>
    <mergeCell ref="GK67:GL67"/>
    <mergeCell ref="GM67:GN67"/>
    <mergeCell ref="GO67:GQ67"/>
    <mergeCell ref="EM66:EO66"/>
    <mergeCell ref="EV66:FH66"/>
    <mergeCell ref="FI66:FJ66"/>
    <mergeCell ref="FK66:FM66"/>
    <mergeCell ref="FN66:FP66"/>
    <mergeCell ref="FU66:FV66"/>
    <mergeCell ref="FX66:GJ66"/>
    <mergeCell ref="GK66:GL66"/>
    <mergeCell ref="GM66:GN66"/>
    <mergeCell ref="CT66:DF66"/>
    <mergeCell ref="DG66:DH66"/>
    <mergeCell ref="DI66:DK66"/>
    <mergeCell ref="DL66:DN66"/>
    <mergeCell ref="EV65:FH65"/>
    <mergeCell ref="FI65:FJ65"/>
    <mergeCell ref="FK65:FM65"/>
    <mergeCell ref="FN65:FP65"/>
    <mergeCell ref="FU65:FV65"/>
    <mergeCell ref="FX65:GJ65"/>
    <mergeCell ref="GK65:GL65"/>
    <mergeCell ref="GM65:GN65"/>
    <mergeCell ref="GO65:GQ65"/>
    <mergeCell ref="CT65:DF65"/>
    <mergeCell ref="DG65:DH65"/>
    <mergeCell ref="DI65:DK65"/>
    <mergeCell ref="DL65:DN65"/>
    <mergeCell ref="DS65:DT65"/>
    <mergeCell ref="DV65:EH65"/>
    <mergeCell ref="EI65:EJ65"/>
    <mergeCell ref="EK65:EL65"/>
    <mergeCell ref="EM65:EO65"/>
    <mergeCell ref="EK63:EL63"/>
    <mergeCell ref="EM63:EO63"/>
    <mergeCell ref="EV64:FH64"/>
    <mergeCell ref="FI64:FJ64"/>
    <mergeCell ref="FK64:FM64"/>
    <mergeCell ref="FN64:FP64"/>
    <mergeCell ref="FU64:FV64"/>
    <mergeCell ref="FX64:GJ64"/>
    <mergeCell ref="GK64:GL64"/>
    <mergeCell ref="GM64:GN64"/>
    <mergeCell ref="GO64:GQ64"/>
    <mergeCell ref="CT64:DF64"/>
    <mergeCell ref="DG64:DH64"/>
    <mergeCell ref="DI64:DK64"/>
    <mergeCell ref="DL64:DN64"/>
    <mergeCell ref="DS64:DT64"/>
    <mergeCell ref="DV64:EH64"/>
    <mergeCell ref="EI64:EJ64"/>
    <mergeCell ref="EK64:EL64"/>
    <mergeCell ref="EM64:EO64"/>
    <mergeCell ref="EM61:EO61"/>
    <mergeCell ref="EV61:FH61"/>
    <mergeCell ref="FI61:FJ61"/>
    <mergeCell ref="FK61:FM61"/>
    <mergeCell ref="FN61:FP61"/>
    <mergeCell ref="FU61:FV61"/>
    <mergeCell ref="FX61:GJ61"/>
    <mergeCell ref="GK61:GL61"/>
    <mergeCell ref="GM61:GN61"/>
    <mergeCell ref="GO61:GQ61"/>
    <mergeCell ref="EV63:FH63"/>
    <mergeCell ref="FI63:FJ63"/>
    <mergeCell ref="FK63:FM63"/>
    <mergeCell ref="FN63:FP63"/>
    <mergeCell ref="FU63:FV63"/>
    <mergeCell ref="FX63:GJ63"/>
    <mergeCell ref="GK63:GL63"/>
    <mergeCell ref="GM63:GN63"/>
    <mergeCell ref="GO63:GQ63"/>
    <mergeCell ref="EV62:FH62"/>
    <mergeCell ref="FI62:FJ62"/>
    <mergeCell ref="FK62:FM62"/>
    <mergeCell ref="FN62:FP62"/>
    <mergeCell ref="FU62:FV62"/>
    <mergeCell ref="FX62:GJ62"/>
    <mergeCell ref="GK62:GL62"/>
    <mergeCell ref="GM62:GN62"/>
    <mergeCell ref="GO62:GQ62"/>
    <mergeCell ref="CT62:DF62"/>
    <mergeCell ref="DG62:DH62"/>
    <mergeCell ref="DI62:DK62"/>
    <mergeCell ref="DL62:DN62"/>
    <mergeCell ref="DS62:DT62"/>
    <mergeCell ref="DV62:EH62"/>
    <mergeCell ref="EI62:EJ62"/>
    <mergeCell ref="EK62:EL62"/>
    <mergeCell ref="EM62:EO62"/>
    <mergeCell ref="GW60:IV60"/>
    <mergeCell ref="CT59:DF59"/>
    <mergeCell ref="DG59:DH59"/>
    <mergeCell ref="DI59:DK59"/>
    <mergeCell ref="DL59:DN59"/>
    <mergeCell ref="DS59:DT59"/>
    <mergeCell ref="DV59:EH59"/>
    <mergeCell ref="EI59:EJ59"/>
    <mergeCell ref="EK59:EL59"/>
    <mergeCell ref="EM59:EO59"/>
    <mergeCell ref="EV60:FH60"/>
    <mergeCell ref="FI60:FJ60"/>
    <mergeCell ref="FK60:FM60"/>
    <mergeCell ref="FN60:FP60"/>
    <mergeCell ref="FU60:FV60"/>
    <mergeCell ref="FX60:GJ60"/>
    <mergeCell ref="GK60:GL60"/>
    <mergeCell ref="GM60:GN60"/>
    <mergeCell ref="GO60:GQ60"/>
    <mergeCell ref="DS60:DT60"/>
    <mergeCell ref="DV60:EH60"/>
    <mergeCell ref="EI60:EJ60"/>
    <mergeCell ref="EK60:EL60"/>
    <mergeCell ref="EM60:EO60"/>
    <mergeCell ref="GX59:HJ59"/>
    <mergeCell ref="HK59:HL59"/>
    <mergeCell ref="HM59:HO59"/>
    <mergeCell ref="CT60:DF60"/>
    <mergeCell ref="DG60:DH60"/>
    <mergeCell ref="DI60:DK60"/>
    <mergeCell ref="DL60:DN60"/>
    <mergeCell ref="IQ58:IS58"/>
    <mergeCell ref="EV58:FH58"/>
    <mergeCell ref="FI58:FJ58"/>
    <mergeCell ref="FK58:FM58"/>
    <mergeCell ref="FN58:FP58"/>
    <mergeCell ref="FU58:FV58"/>
    <mergeCell ref="FX58:GJ58"/>
    <mergeCell ref="GK58:GL58"/>
    <mergeCell ref="GM58:GN58"/>
    <mergeCell ref="GO58:GQ58"/>
    <mergeCell ref="HP59:HR59"/>
    <mergeCell ref="HW59:HX59"/>
    <mergeCell ref="HZ59:IL59"/>
    <mergeCell ref="IM59:IN59"/>
    <mergeCell ref="IO59:IP59"/>
    <mergeCell ref="IQ59:IS59"/>
    <mergeCell ref="EV59:FH59"/>
    <mergeCell ref="FI59:FJ59"/>
    <mergeCell ref="FK59:FM59"/>
    <mergeCell ref="FN59:FP59"/>
    <mergeCell ref="FU59:FV59"/>
    <mergeCell ref="FX59:GJ59"/>
    <mergeCell ref="GK59:GL59"/>
    <mergeCell ref="GM59:GN59"/>
    <mergeCell ref="GO59:GQ59"/>
    <mergeCell ref="CT58:DF58"/>
    <mergeCell ref="DG58:DH58"/>
    <mergeCell ref="DI58:DK58"/>
    <mergeCell ref="DL58:DN58"/>
    <mergeCell ref="DS58:DT58"/>
    <mergeCell ref="DV58:EH58"/>
    <mergeCell ref="EI58:EJ58"/>
    <mergeCell ref="EK58:EL58"/>
    <mergeCell ref="EM58:EO58"/>
    <mergeCell ref="GX57:HJ57"/>
    <mergeCell ref="HK57:HL57"/>
    <mergeCell ref="HM57:HO57"/>
    <mergeCell ref="HP57:HR57"/>
    <mergeCell ref="HW57:HX57"/>
    <mergeCell ref="HZ57:IL57"/>
    <mergeCell ref="IM57:IN57"/>
    <mergeCell ref="IO57:IP57"/>
    <mergeCell ref="GX58:HJ58"/>
    <mergeCell ref="HK58:HL58"/>
    <mergeCell ref="HM58:HO58"/>
    <mergeCell ref="HP58:HR58"/>
    <mergeCell ref="HW58:HX58"/>
    <mergeCell ref="HZ58:IL58"/>
    <mergeCell ref="IM58:IN58"/>
    <mergeCell ref="IO58:IP58"/>
    <mergeCell ref="IQ57:IS57"/>
    <mergeCell ref="EV57:FH57"/>
    <mergeCell ref="FI57:FJ57"/>
    <mergeCell ref="FK57:FM57"/>
    <mergeCell ref="FN57:FP57"/>
    <mergeCell ref="FU57:FV57"/>
    <mergeCell ref="FX57:GJ57"/>
    <mergeCell ref="GK57:GL57"/>
    <mergeCell ref="GM57:GN57"/>
    <mergeCell ref="GO57:GQ57"/>
    <mergeCell ref="CT56:DF56"/>
    <mergeCell ref="DG56:DH56"/>
    <mergeCell ref="DI56:DK56"/>
    <mergeCell ref="DL56:DN56"/>
    <mergeCell ref="DS56:DT56"/>
    <mergeCell ref="DV56:EH56"/>
    <mergeCell ref="EI56:EJ56"/>
    <mergeCell ref="EK56:EL56"/>
    <mergeCell ref="EM56:EO56"/>
    <mergeCell ref="CT57:DF57"/>
    <mergeCell ref="DG57:DH57"/>
    <mergeCell ref="DI57:DK57"/>
    <mergeCell ref="DL57:DN57"/>
    <mergeCell ref="DS57:DT57"/>
    <mergeCell ref="DV57:EH57"/>
    <mergeCell ref="EI57:EJ57"/>
    <mergeCell ref="EK57:EL57"/>
    <mergeCell ref="EM57:EO57"/>
    <mergeCell ref="IQ55:IS55"/>
    <mergeCell ref="EV55:FH55"/>
    <mergeCell ref="FI55:FJ55"/>
    <mergeCell ref="FK55:FM55"/>
    <mergeCell ref="FN55:FP55"/>
    <mergeCell ref="FU55:FV55"/>
    <mergeCell ref="FX55:GJ55"/>
    <mergeCell ref="GK55:GL55"/>
    <mergeCell ref="GM55:GN55"/>
    <mergeCell ref="GO55:GQ55"/>
    <mergeCell ref="IQ56:IS56"/>
    <mergeCell ref="EV56:FH56"/>
    <mergeCell ref="FI56:FJ56"/>
    <mergeCell ref="FK56:FM56"/>
    <mergeCell ref="FN56:FP56"/>
    <mergeCell ref="FU56:FV56"/>
    <mergeCell ref="FX56:GJ56"/>
    <mergeCell ref="GK56:GL56"/>
    <mergeCell ref="GM56:GN56"/>
    <mergeCell ref="GO56:GQ56"/>
    <mergeCell ref="GX56:HJ56"/>
    <mergeCell ref="HK56:HL56"/>
    <mergeCell ref="HM56:HO56"/>
    <mergeCell ref="HP56:HR56"/>
    <mergeCell ref="HW56:HX56"/>
    <mergeCell ref="HZ56:IL56"/>
    <mergeCell ref="IM56:IN56"/>
    <mergeCell ref="IO56:IP56"/>
    <mergeCell ref="CT55:DF55"/>
    <mergeCell ref="DG55:DH55"/>
    <mergeCell ref="DI55:DK55"/>
    <mergeCell ref="DL55:DN55"/>
    <mergeCell ref="DS55:DT55"/>
    <mergeCell ref="DV55:EH55"/>
    <mergeCell ref="EI55:EJ55"/>
    <mergeCell ref="EK55:EL55"/>
    <mergeCell ref="EM55:EO55"/>
    <mergeCell ref="GX54:HJ54"/>
    <mergeCell ref="HK54:HL54"/>
    <mergeCell ref="HM54:HO54"/>
    <mergeCell ref="HP54:HR54"/>
    <mergeCell ref="HW54:HX54"/>
    <mergeCell ref="HZ54:IL54"/>
    <mergeCell ref="IM54:IN54"/>
    <mergeCell ref="IO54:IP54"/>
    <mergeCell ref="GX55:HJ55"/>
    <mergeCell ref="HK55:HL55"/>
    <mergeCell ref="HM55:HO55"/>
    <mergeCell ref="HP55:HR55"/>
    <mergeCell ref="HW55:HX55"/>
    <mergeCell ref="HZ55:IL55"/>
    <mergeCell ref="IM55:IN55"/>
    <mergeCell ref="IO55:IP55"/>
    <mergeCell ref="IQ54:IS54"/>
    <mergeCell ref="HP53:HR53"/>
    <mergeCell ref="HW53:HX53"/>
    <mergeCell ref="HZ53:IL53"/>
    <mergeCell ref="IM53:IN53"/>
    <mergeCell ref="IO53:IP53"/>
    <mergeCell ref="IQ53:IS53"/>
    <mergeCell ref="CT54:DF54"/>
    <mergeCell ref="DG54:DH54"/>
    <mergeCell ref="DI54:DK54"/>
    <mergeCell ref="DL54:DN54"/>
    <mergeCell ref="DS54:DT54"/>
    <mergeCell ref="DV54:EH54"/>
    <mergeCell ref="EI54:EJ54"/>
    <mergeCell ref="EK54:EL54"/>
    <mergeCell ref="EM54:EO54"/>
    <mergeCell ref="EV54:FH54"/>
    <mergeCell ref="FI54:FJ54"/>
    <mergeCell ref="FK54:FM54"/>
    <mergeCell ref="FN54:FP54"/>
    <mergeCell ref="FU54:FV54"/>
    <mergeCell ref="FX54:GJ54"/>
    <mergeCell ref="GK54:GL54"/>
    <mergeCell ref="GM54:GN54"/>
    <mergeCell ref="GO54:GQ54"/>
    <mergeCell ref="IO52:IP52"/>
    <mergeCell ref="IQ52:IS52"/>
    <mergeCell ref="IY52:KX52"/>
    <mergeCell ref="CT53:DF53"/>
    <mergeCell ref="DG53:DH53"/>
    <mergeCell ref="DI53:DK53"/>
    <mergeCell ref="DL53:DN53"/>
    <mergeCell ref="DS53:DT53"/>
    <mergeCell ref="DV53:EH53"/>
    <mergeCell ref="EI53:EJ53"/>
    <mergeCell ref="EK53:EL53"/>
    <mergeCell ref="EM53:EO53"/>
    <mergeCell ref="EV53:FH53"/>
    <mergeCell ref="FI53:FJ53"/>
    <mergeCell ref="FK53:FM53"/>
    <mergeCell ref="FN53:FP53"/>
    <mergeCell ref="FU53:FV53"/>
    <mergeCell ref="FX53:GJ53"/>
    <mergeCell ref="GK53:GL53"/>
    <mergeCell ref="GM53:GN53"/>
    <mergeCell ref="GO53:GQ53"/>
    <mergeCell ref="GX53:HJ53"/>
    <mergeCell ref="HK53:HL53"/>
    <mergeCell ref="HM53:HO53"/>
    <mergeCell ref="GM52:GN52"/>
    <mergeCell ref="GO52:GQ52"/>
    <mergeCell ref="GX52:HJ52"/>
    <mergeCell ref="HK52:HL52"/>
    <mergeCell ref="HM52:HO52"/>
    <mergeCell ref="HP52:HR52"/>
    <mergeCell ref="HW52:HX52"/>
    <mergeCell ref="HZ52:IL52"/>
    <mergeCell ref="IM52:IN52"/>
    <mergeCell ref="JM51:JN51"/>
    <mergeCell ref="JO51:JQ51"/>
    <mergeCell ref="JR51:JT51"/>
    <mergeCell ref="JY51:JZ51"/>
    <mergeCell ref="KB51:KN51"/>
    <mergeCell ref="KO51:KP51"/>
    <mergeCell ref="KQ51:KR51"/>
    <mergeCell ref="KS51:KU51"/>
    <mergeCell ref="CT52:DF52"/>
    <mergeCell ref="DG52:DH52"/>
    <mergeCell ref="DI52:DK52"/>
    <mergeCell ref="DL52:DN52"/>
    <mergeCell ref="DS52:DT52"/>
    <mergeCell ref="DV52:EH52"/>
    <mergeCell ref="EI52:EJ52"/>
    <mergeCell ref="EK52:EL52"/>
    <mergeCell ref="EM52:EO52"/>
    <mergeCell ref="EV52:FH52"/>
    <mergeCell ref="FI52:FJ52"/>
    <mergeCell ref="FK52:FM52"/>
    <mergeCell ref="FN52:FP52"/>
    <mergeCell ref="FU52:FV52"/>
    <mergeCell ref="FX52:GJ52"/>
    <mergeCell ref="GK52:GL52"/>
    <mergeCell ref="HK51:HL51"/>
    <mergeCell ref="HM51:HO51"/>
    <mergeCell ref="HP51:HR51"/>
    <mergeCell ref="HW51:HX51"/>
    <mergeCell ref="HZ51:IL51"/>
    <mergeCell ref="IM51:IN51"/>
    <mergeCell ref="IO51:IP51"/>
    <mergeCell ref="IQ51:IS51"/>
    <mergeCell ref="IZ51:JL51"/>
    <mergeCell ref="JY50:JZ50"/>
    <mergeCell ref="KB50:KN50"/>
    <mergeCell ref="KO50:KP50"/>
    <mergeCell ref="KQ50:KR50"/>
    <mergeCell ref="KS50:KU50"/>
    <mergeCell ref="CT51:DF51"/>
    <mergeCell ref="DG51:DH51"/>
    <mergeCell ref="DI51:DK51"/>
    <mergeCell ref="DL51:DN51"/>
    <mergeCell ref="DS51:DT51"/>
    <mergeCell ref="DV51:EH51"/>
    <mergeCell ref="EI51:EJ51"/>
    <mergeCell ref="EK51:EL51"/>
    <mergeCell ref="EM51:EO51"/>
    <mergeCell ref="EV51:FH51"/>
    <mergeCell ref="FI51:FJ51"/>
    <mergeCell ref="FK51:FM51"/>
    <mergeCell ref="FN51:FP51"/>
    <mergeCell ref="FU51:FV51"/>
    <mergeCell ref="FX51:GJ51"/>
    <mergeCell ref="GK51:GL51"/>
    <mergeCell ref="GM51:GN51"/>
    <mergeCell ref="GO51:GQ51"/>
    <mergeCell ref="GX51:HJ51"/>
    <mergeCell ref="HW50:HX50"/>
    <mergeCell ref="HZ50:IL50"/>
    <mergeCell ref="IM50:IN50"/>
    <mergeCell ref="IO50:IP50"/>
    <mergeCell ref="IQ50:IS50"/>
    <mergeCell ref="IZ50:JL50"/>
    <mergeCell ref="JM50:JN50"/>
    <mergeCell ref="JO50:JQ50"/>
    <mergeCell ref="JR50:JT50"/>
    <mergeCell ref="KQ49:KR49"/>
    <mergeCell ref="KS49:KU49"/>
    <mergeCell ref="CT50:DF50"/>
    <mergeCell ref="DG50:DH50"/>
    <mergeCell ref="DI50:DK50"/>
    <mergeCell ref="DL50:DN50"/>
    <mergeCell ref="DS50:DT50"/>
    <mergeCell ref="DV50:EH50"/>
    <mergeCell ref="EI50:EJ50"/>
    <mergeCell ref="EK50:EL50"/>
    <mergeCell ref="EM50:EO50"/>
    <mergeCell ref="EV50:FH50"/>
    <mergeCell ref="FI50:FJ50"/>
    <mergeCell ref="FK50:FM50"/>
    <mergeCell ref="FN50:FP50"/>
    <mergeCell ref="FU50:FV50"/>
    <mergeCell ref="FX50:GJ50"/>
    <mergeCell ref="GK50:GL50"/>
    <mergeCell ref="GM50:GN50"/>
    <mergeCell ref="GO50:GQ50"/>
    <mergeCell ref="GX50:HJ50"/>
    <mergeCell ref="HK50:HL50"/>
    <mergeCell ref="HM50:HO50"/>
    <mergeCell ref="HP50:HR50"/>
    <mergeCell ref="IO49:IP49"/>
    <mergeCell ref="IQ49:IS49"/>
    <mergeCell ref="IZ49:JL49"/>
    <mergeCell ref="JM49:JN49"/>
    <mergeCell ref="JO49:JQ49"/>
    <mergeCell ref="KO49:KP49"/>
    <mergeCell ref="GM49:GN49"/>
    <mergeCell ref="GO49:GQ49"/>
    <mergeCell ref="GX49:HJ49"/>
    <mergeCell ref="HK49:HL49"/>
    <mergeCell ref="HM49:HO49"/>
    <mergeCell ref="HP49:HR49"/>
    <mergeCell ref="HW49:HX49"/>
    <mergeCell ref="HZ49:IL49"/>
    <mergeCell ref="IM49:IN49"/>
    <mergeCell ref="JM48:JN48"/>
    <mergeCell ref="JO48:JQ48"/>
    <mergeCell ref="JR48:JT48"/>
    <mergeCell ref="JY48:JZ48"/>
    <mergeCell ref="KB48:KN48"/>
    <mergeCell ref="KO48:KP48"/>
    <mergeCell ref="GO48:GQ48"/>
    <mergeCell ref="GX48:HJ48"/>
    <mergeCell ref="KQ48:KR48"/>
    <mergeCell ref="KS48:KU48"/>
    <mergeCell ref="CT49:DF49"/>
    <mergeCell ref="DG49:DH49"/>
    <mergeCell ref="DI49:DK49"/>
    <mergeCell ref="DL49:DN49"/>
    <mergeCell ref="DS49:DT49"/>
    <mergeCell ref="DV49:EH49"/>
    <mergeCell ref="EI49:EJ49"/>
    <mergeCell ref="EK49:EL49"/>
    <mergeCell ref="EM49:EO49"/>
    <mergeCell ref="EV49:FH49"/>
    <mergeCell ref="FI49:FJ49"/>
    <mergeCell ref="FK49:FM49"/>
    <mergeCell ref="FN49:FP49"/>
    <mergeCell ref="FU49:FV49"/>
    <mergeCell ref="FX49:GJ49"/>
    <mergeCell ref="GK49:GL49"/>
    <mergeCell ref="HK48:HL48"/>
    <mergeCell ref="HM48:HO48"/>
    <mergeCell ref="HP48:HR48"/>
    <mergeCell ref="HW48:HX48"/>
    <mergeCell ref="CT48:DF48"/>
    <mergeCell ref="DG48:DH48"/>
    <mergeCell ref="HZ48:IL48"/>
    <mergeCell ref="IM48:IN48"/>
    <mergeCell ref="IO48:IP48"/>
    <mergeCell ref="IQ48:IS48"/>
    <mergeCell ref="IZ48:JL48"/>
    <mergeCell ref="JR49:JT49"/>
    <mergeCell ref="JY49:JZ49"/>
    <mergeCell ref="KB49:KN49"/>
    <mergeCell ref="DI48:DK48"/>
    <mergeCell ref="DL48:DN48"/>
    <mergeCell ref="DS48:DT48"/>
    <mergeCell ref="DV48:EH48"/>
    <mergeCell ref="EI48:EJ48"/>
    <mergeCell ref="EK48:EL48"/>
    <mergeCell ref="EM48:EO48"/>
    <mergeCell ref="EV48:FH48"/>
    <mergeCell ref="FI48:FJ48"/>
    <mergeCell ref="FK48:FM48"/>
    <mergeCell ref="FN48:FP48"/>
    <mergeCell ref="FU48:FV48"/>
    <mergeCell ref="FX48:GJ48"/>
    <mergeCell ref="GK48:GL48"/>
    <mergeCell ref="GM48:GN48"/>
    <mergeCell ref="GO47:GQ47"/>
    <mergeCell ref="GX47:HJ47"/>
    <mergeCell ref="JY47:JZ47"/>
    <mergeCell ref="KB47:KN47"/>
    <mergeCell ref="KO47:KP47"/>
    <mergeCell ref="KQ47:KR47"/>
    <mergeCell ref="KS47:KU47"/>
    <mergeCell ref="HK46:HL46"/>
    <mergeCell ref="HM46:HO46"/>
    <mergeCell ref="HP46:HR46"/>
    <mergeCell ref="HW46:HX46"/>
    <mergeCell ref="HZ46:IL46"/>
    <mergeCell ref="IM46:IN46"/>
    <mergeCell ref="HW47:HX47"/>
    <mergeCell ref="HZ47:IL47"/>
    <mergeCell ref="IM47:IN47"/>
    <mergeCell ref="IO47:IP47"/>
    <mergeCell ref="IQ47:IS47"/>
    <mergeCell ref="IZ47:JL47"/>
    <mergeCell ref="JM47:JN47"/>
    <mergeCell ref="JO47:JQ47"/>
    <mergeCell ref="JR47:JT47"/>
    <mergeCell ref="KQ46:KR46"/>
    <mergeCell ref="KS46:KU46"/>
    <mergeCell ref="KB46:KN46"/>
    <mergeCell ref="KO46:KP46"/>
    <mergeCell ref="JR46:JT46"/>
    <mergeCell ref="JY46:JZ46"/>
    <mergeCell ref="GX46:HJ46"/>
    <mergeCell ref="CT47:DF47"/>
    <mergeCell ref="DG47:DH47"/>
    <mergeCell ref="DI47:DK47"/>
    <mergeCell ref="DL47:DN47"/>
    <mergeCell ref="DS47:DT47"/>
    <mergeCell ref="DV47:EH47"/>
    <mergeCell ref="EI47:EJ47"/>
    <mergeCell ref="EK47:EL47"/>
    <mergeCell ref="EM47:EO47"/>
    <mergeCell ref="EV47:FH47"/>
    <mergeCell ref="FI47:FJ47"/>
    <mergeCell ref="FK47:FM47"/>
    <mergeCell ref="FN47:FP47"/>
    <mergeCell ref="FU47:FV47"/>
    <mergeCell ref="FX47:GJ47"/>
    <mergeCell ref="GK47:GL47"/>
    <mergeCell ref="GM47:GN47"/>
    <mergeCell ref="JM45:JN45"/>
    <mergeCell ref="JO45:JQ45"/>
    <mergeCell ref="JR45:JT45"/>
    <mergeCell ref="JY45:JZ45"/>
    <mergeCell ref="KB45:KN45"/>
    <mergeCell ref="KO45:KP45"/>
    <mergeCell ref="CT46:DF46"/>
    <mergeCell ref="DG46:DH46"/>
    <mergeCell ref="DI46:DK46"/>
    <mergeCell ref="DL46:DN46"/>
    <mergeCell ref="HK47:HL47"/>
    <mergeCell ref="HM47:HO47"/>
    <mergeCell ref="HP47:HR47"/>
    <mergeCell ref="IO46:IP46"/>
    <mergeCell ref="IQ46:IS46"/>
    <mergeCell ref="IZ46:JL46"/>
    <mergeCell ref="JM46:JN46"/>
    <mergeCell ref="JO46:JQ46"/>
    <mergeCell ref="DS46:DT46"/>
    <mergeCell ref="DV46:EH46"/>
    <mergeCell ref="EI46:EJ46"/>
    <mergeCell ref="EK46:EL46"/>
    <mergeCell ref="EM46:EO46"/>
    <mergeCell ref="EV46:FH46"/>
    <mergeCell ref="FI46:FJ46"/>
    <mergeCell ref="FK46:FM46"/>
    <mergeCell ref="FN46:FP46"/>
    <mergeCell ref="FU46:FV46"/>
    <mergeCell ref="FX46:GJ46"/>
    <mergeCell ref="GK46:GL46"/>
    <mergeCell ref="GM46:GN46"/>
    <mergeCell ref="GO46:GQ46"/>
    <mergeCell ref="CT45:DF45"/>
    <mergeCell ref="DG45:DH45"/>
    <mergeCell ref="DI45:DK45"/>
    <mergeCell ref="DL45:DN45"/>
    <mergeCell ref="DS45:DT45"/>
    <mergeCell ref="DV45:EH45"/>
    <mergeCell ref="EI45:EJ45"/>
    <mergeCell ref="EK45:EL45"/>
    <mergeCell ref="EM45:EO45"/>
    <mergeCell ref="EV45:FH45"/>
    <mergeCell ref="FI45:FJ45"/>
    <mergeCell ref="FK45:FM45"/>
    <mergeCell ref="FN45:FP45"/>
    <mergeCell ref="FU45:FV45"/>
    <mergeCell ref="FX45:GJ45"/>
    <mergeCell ref="GK45:GL45"/>
    <mergeCell ref="GM45:GN45"/>
    <mergeCell ref="KQ45:KR45"/>
    <mergeCell ref="KS45:KU45"/>
    <mergeCell ref="GX44:HJ44"/>
    <mergeCell ref="HK44:HL44"/>
    <mergeCell ref="HM44:HO44"/>
    <mergeCell ref="KB43:KN43"/>
    <mergeCell ref="KO43:KP43"/>
    <mergeCell ref="GM43:GN43"/>
    <mergeCell ref="GO43:GQ43"/>
    <mergeCell ref="GX43:HJ43"/>
    <mergeCell ref="HK43:HL43"/>
    <mergeCell ref="HM43:HO43"/>
    <mergeCell ref="HP43:HR43"/>
    <mergeCell ref="HW43:HX43"/>
    <mergeCell ref="IM45:IN45"/>
    <mergeCell ref="IO45:IP45"/>
    <mergeCell ref="IQ45:IS45"/>
    <mergeCell ref="IZ45:JL45"/>
    <mergeCell ref="JY44:JZ44"/>
    <mergeCell ref="KB44:KN44"/>
    <mergeCell ref="KO44:KP44"/>
    <mergeCell ref="JR43:JT43"/>
    <mergeCell ref="JY43:JZ43"/>
    <mergeCell ref="HK45:HL45"/>
    <mergeCell ref="HM45:HO45"/>
    <mergeCell ref="HP45:HR45"/>
    <mergeCell ref="HW45:HX45"/>
    <mergeCell ref="HZ45:IL45"/>
    <mergeCell ref="GX45:HJ45"/>
    <mergeCell ref="KQ44:KR44"/>
    <mergeCell ref="KS44:KU44"/>
    <mergeCell ref="GO45:GQ45"/>
    <mergeCell ref="HZ42:IL42"/>
    <mergeCell ref="IM42:IN42"/>
    <mergeCell ref="IO42:IP42"/>
    <mergeCell ref="IQ42:IS42"/>
    <mergeCell ref="IZ42:JL42"/>
    <mergeCell ref="HW44:HX44"/>
    <mergeCell ref="HZ44:IL44"/>
    <mergeCell ref="IM44:IN44"/>
    <mergeCell ref="IO44:IP44"/>
    <mergeCell ref="IQ44:IS44"/>
    <mergeCell ref="KQ43:KR43"/>
    <mergeCell ref="KS43:KU43"/>
    <mergeCell ref="CT44:DF44"/>
    <mergeCell ref="DG44:DH44"/>
    <mergeCell ref="DI44:DK44"/>
    <mergeCell ref="DL44:DN44"/>
    <mergeCell ref="DS44:DT44"/>
    <mergeCell ref="DV44:EH44"/>
    <mergeCell ref="EI44:EJ44"/>
    <mergeCell ref="EK44:EL44"/>
    <mergeCell ref="EM44:EO44"/>
    <mergeCell ref="EV44:FH44"/>
    <mergeCell ref="FI44:FJ44"/>
    <mergeCell ref="FK44:FM44"/>
    <mergeCell ref="FN44:FP44"/>
    <mergeCell ref="FU44:FV44"/>
    <mergeCell ref="FX44:GJ44"/>
    <mergeCell ref="GK44:GL44"/>
    <mergeCell ref="GM44:GN44"/>
    <mergeCell ref="GO44:GQ44"/>
    <mergeCell ref="CT43:DF43"/>
    <mergeCell ref="DG43:DH43"/>
    <mergeCell ref="DI43:DK43"/>
    <mergeCell ref="DL43:DN43"/>
    <mergeCell ref="DS43:DT43"/>
    <mergeCell ref="DV43:EH43"/>
    <mergeCell ref="EI43:EJ43"/>
    <mergeCell ref="EK43:EL43"/>
    <mergeCell ref="EM43:EO43"/>
    <mergeCell ref="EV43:FH43"/>
    <mergeCell ref="FI43:FJ43"/>
    <mergeCell ref="FK43:FM43"/>
    <mergeCell ref="FN43:FP43"/>
    <mergeCell ref="FU43:FV43"/>
    <mergeCell ref="FX43:GJ43"/>
    <mergeCell ref="GK43:GL43"/>
    <mergeCell ref="HK42:HL42"/>
    <mergeCell ref="GO42:GQ42"/>
    <mergeCell ref="GX42:HJ42"/>
    <mergeCell ref="DI42:DK42"/>
    <mergeCell ref="DL42:DN42"/>
    <mergeCell ref="DS42:DT42"/>
    <mergeCell ref="DV42:EH42"/>
    <mergeCell ref="HW40:HX40"/>
    <mergeCell ref="HZ40:IL40"/>
    <mergeCell ref="IM40:IN40"/>
    <mergeCell ref="IZ44:JL44"/>
    <mergeCell ref="JM44:JN44"/>
    <mergeCell ref="JO44:JQ44"/>
    <mergeCell ref="JR44:JT44"/>
    <mergeCell ref="HM41:HO41"/>
    <mergeCell ref="HP41:HR41"/>
    <mergeCell ref="JY41:JZ41"/>
    <mergeCell ref="KB41:KN41"/>
    <mergeCell ref="IQ41:IS41"/>
    <mergeCell ref="IZ41:JL41"/>
    <mergeCell ref="JM41:JN41"/>
    <mergeCell ref="JO41:JQ41"/>
    <mergeCell ref="KQ42:KR42"/>
    <mergeCell ref="KS42:KU42"/>
    <mergeCell ref="HM42:HO42"/>
    <mergeCell ref="HZ43:IL43"/>
    <mergeCell ref="IM43:IN43"/>
    <mergeCell ref="JM42:JN42"/>
    <mergeCell ref="JO42:JQ42"/>
    <mergeCell ref="JR42:JT42"/>
    <mergeCell ref="JY42:JZ42"/>
    <mergeCell ref="KB42:KN42"/>
    <mergeCell ref="KO42:KP42"/>
    <mergeCell ref="HP44:HR44"/>
    <mergeCell ref="IO43:IP43"/>
    <mergeCell ref="IQ43:IS43"/>
    <mergeCell ref="IZ43:JL43"/>
    <mergeCell ref="JM43:JN43"/>
    <mergeCell ref="JO43:JQ43"/>
    <mergeCell ref="HZ41:IL41"/>
    <mergeCell ref="IM41:IN41"/>
    <mergeCell ref="IO41:IP41"/>
    <mergeCell ref="CS40:ER40"/>
    <mergeCell ref="EV40:FH40"/>
    <mergeCell ref="FI40:FJ40"/>
    <mergeCell ref="FK40:FM40"/>
    <mergeCell ref="FN40:FP40"/>
    <mergeCell ref="FU40:FV40"/>
    <mergeCell ref="FX40:GJ40"/>
    <mergeCell ref="GK40:GL40"/>
    <mergeCell ref="GM40:GN40"/>
    <mergeCell ref="GO40:GQ40"/>
    <mergeCell ref="GX40:HJ40"/>
    <mergeCell ref="HP42:HR42"/>
    <mergeCell ref="HW42:HX42"/>
    <mergeCell ref="CT42:DF42"/>
    <mergeCell ref="DG42:DH42"/>
    <mergeCell ref="EI42:EJ42"/>
    <mergeCell ref="EK42:EL42"/>
    <mergeCell ref="EM42:EO42"/>
    <mergeCell ref="EV42:FH42"/>
    <mergeCell ref="FI42:FJ42"/>
    <mergeCell ref="FK42:FM42"/>
    <mergeCell ref="FN42:FP42"/>
    <mergeCell ref="FU42:FV42"/>
    <mergeCell ref="FX42:GJ42"/>
    <mergeCell ref="GK42:GL42"/>
    <mergeCell ref="GM42:GN42"/>
    <mergeCell ref="HK40:HL40"/>
    <mergeCell ref="HM40:HO40"/>
    <mergeCell ref="HP40:HR40"/>
    <mergeCell ref="CT41:DF41"/>
    <mergeCell ref="DI41:DK41"/>
    <mergeCell ref="DL41:DN41"/>
    <mergeCell ref="DV41:EH41"/>
    <mergeCell ref="EK41:EL41"/>
    <mergeCell ref="EV41:FH41"/>
    <mergeCell ref="FI41:FJ41"/>
    <mergeCell ref="FK41:FM41"/>
    <mergeCell ref="FN41:FP41"/>
    <mergeCell ref="FU41:FV41"/>
    <mergeCell ref="FX41:GJ41"/>
    <mergeCell ref="GK41:GL41"/>
    <mergeCell ref="GM41:GN41"/>
    <mergeCell ref="GO41:GQ41"/>
    <mergeCell ref="GX41:HJ41"/>
    <mergeCell ref="HK41:HL41"/>
    <mergeCell ref="HW41:HX41"/>
    <mergeCell ref="KQ38:KR38"/>
    <mergeCell ref="KQ39:KR39"/>
    <mergeCell ref="KS39:KU39"/>
    <mergeCell ref="IO40:IP40"/>
    <mergeCell ref="IQ40:IS40"/>
    <mergeCell ref="KS38:KU38"/>
    <mergeCell ref="KO41:KP41"/>
    <mergeCell ref="KQ41:KR41"/>
    <mergeCell ref="KS41:KU41"/>
    <mergeCell ref="IZ40:JL40"/>
    <mergeCell ref="JM40:JN40"/>
    <mergeCell ref="JO40:JQ40"/>
    <mergeCell ref="IO39:IP39"/>
    <mergeCell ref="IQ39:IS39"/>
    <mergeCell ref="IZ39:JL39"/>
    <mergeCell ref="JM39:JN39"/>
    <mergeCell ref="JO39:JQ39"/>
    <mergeCell ref="JR39:JT39"/>
    <mergeCell ref="JY39:JZ39"/>
    <mergeCell ref="KB39:KN39"/>
    <mergeCell ref="JR41:JT41"/>
    <mergeCell ref="JR40:JT40"/>
    <mergeCell ref="KS40:KU40"/>
    <mergeCell ref="JY40:JZ40"/>
    <mergeCell ref="KB40:KN40"/>
    <mergeCell ref="KO40:KP40"/>
    <mergeCell ref="KQ40:KR40"/>
    <mergeCell ref="CT39:DF39"/>
    <mergeCell ref="DG39:DH39"/>
    <mergeCell ref="DI39:DK39"/>
    <mergeCell ref="DL39:DN39"/>
    <mergeCell ref="DS39:DT39"/>
    <mergeCell ref="DV39:EH39"/>
    <mergeCell ref="EI39:EJ39"/>
    <mergeCell ref="EK39:EL39"/>
    <mergeCell ref="EM39:EO39"/>
    <mergeCell ref="EV39:FH39"/>
    <mergeCell ref="FI39:FJ39"/>
    <mergeCell ref="FK39:FM39"/>
    <mergeCell ref="FN39:FP39"/>
    <mergeCell ref="FU39:FV39"/>
    <mergeCell ref="FX39:GJ39"/>
    <mergeCell ref="GK39:GL39"/>
    <mergeCell ref="HK38:HL38"/>
    <mergeCell ref="HM38:HO38"/>
    <mergeCell ref="HP38:HR38"/>
    <mergeCell ref="HW38:HX38"/>
    <mergeCell ref="GM38:GN38"/>
    <mergeCell ref="GO38:GQ38"/>
    <mergeCell ref="GX38:HJ38"/>
    <mergeCell ref="HZ38:IL38"/>
    <mergeCell ref="IM38:IN38"/>
    <mergeCell ref="IO38:IP38"/>
    <mergeCell ref="IQ38:IS38"/>
    <mergeCell ref="IZ38:JL38"/>
    <mergeCell ref="KO39:KP39"/>
    <mergeCell ref="GM39:GN39"/>
    <mergeCell ref="GO39:GQ39"/>
    <mergeCell ref="GX39:HJ39"/>
    <mergeCell ref="HK39:HL39"/>
    <mergeCell ref="HM39:HO39"/>
    <mergeCell ref="HP39:HR39"/>
    <mergeCell ref="HW39:HX39"/>
    <mergeCell ref="HZ39:IL39"/>
    <mergeCell ref="IM39:IN39"/>
    <mergeCell ref="JM38:JN38"/>
    <mergeCell ref="JO38:JQ38"/>
    <mergeCell ref="JR38:JT38"/>
    <mergeCell ref="JY38:JZ38"/>
    <mergeCell ref="KB38:KN38"/>
    <mergeCell ref="KO38:KP38"/>
    <mergeCell ref="KQ36:KR36"/>
    <mergeCell ref="JY37:JZ37"/>
    <mergeCell ref="KB37:KN37"/>
    <mergeCell ref="KO37:KP37"/>
    <mergeCell ref="KQ37:KR37"/>
    <mergeCell ref="KS37:KU37"/>
    <mergeCell ref="CT38:DF38"/>
    <mergeCell ref="DG38:DH38"/>
    <mergeCell ref="DI38:DK38"/>
    <mergeCell ref="DL38:DN38"/>
    <mergeCell ref="DS38:DT38"/>
    <mergeCell ref="DV38:EH38"/>
    <mergeCell ref="EI38:EJ38"/>
    <mergeCell ref="EK38:EL38"/>
    <mergeCell ref="EM38:EO38"/>
    <mergeCell ref="EV38:FH38"/>
    <mergeCell ref="FI38:FJ38"/>
    <mergeCell ref="FK38:FM38"/>
    <mergeCell ref="FN38:FP38"/>
    <mergeCell ref="FU38:FV38"/>
    <mergeCell ref="FX38:GJ38"/>
    <mergeCell ref="GK38:GL38"/>
    <mergeCell ref="HW37:HX37"/>
    <mergeCell ref="HZ37:IL37"/>
    <mergeCell ref="IM37:IN37"/>
    <mergeCell ref="IO37:IP37"/>
    <mergeCell ref="IQ37:IS37"/>
    <mergeCell ref="IZ37:JL37"/>
    <mergeCell ref="JM37:JN37"/>
    <mergeCell ref="JO37:JQ37"/>
    <mergeCell ref="JR37:JT37"/>
    <mergeCell ref="EV37:FH37"/>
    <mergeCell ref="JM36:JN36"/>
    <mergeCell ref="JO36:JQ36"/>
    <mergeCell ref="JR36:JT36"/>
    <mergeCell ref="JY36:JZ36"/>
    <mergeCell ref="KB36:KN36"/>
    <mergeCell ref="KO36:KP36"/>
    <mergeCell ref="FN37:FP37"/>
    <mergeCell ref="FX37:GJ37"/>
    <mergeCell ref="GM37:GN37"/>
    <mergeCell ref="GX37:HJ37"/>
    <mergeCell ref="HK37:HL37"/>
    <mergeCell ref="HM37:HO37"/>
    <mergeCell ref="HP37:HR37"/>
    <mergeCell ref="CT37:DF37"/>
    <mergeCell ref="DG37:DH37"/>
    <mergeCell ref="DI37:DK37"/>
    <mergeCell ref="DL37:DN37"/>
    <mergeCell ref="DS37:DT37"/>
    <mergeCell ref="DV37:EH37"/>
    <mergeCell ref="EI37:EJ37"/>
    <mergeCell ref="EK37:EL37"/>
    <mergeCell ref="EM37:EO37"/>
    <mergeCell ref="FK37:FM37"/>
    <mergeCell ref="GO35:GQ35"/>
    <mergeCell ref="GX35:HJ35"/>
    <mergeCell ref="HM35:HO35"/>
    <mergeCell ref="HP35:HR35"/>
    <mergeCell ref="HZ35:IL35"/>
    <mergeCell ref="IO35:IP35"/>
    <mergeCell ref="KS36:KU36"/>
    <mergeCell ref="IZ35:JL35"/>
    <mergeCell ref="JO35:JQ35"/>
    <mergeCell ref="JR35:JT35"/>
    <mergeCell ref="KB35:KN35"/>
    <mergeCell ref="KQ35:KR35"/>
    <mergeCell ref="CT36:DF36"/>
    <mergeCell ref="DG36:DH36"/>
    <mergeCell ref="DI36:DK36"/>
    <mergeCell ref="DL36:DN36"/>
    <mergeCell ref="DS36:DT36"/>
    <mergeCell ref="DV36:EH36"/>
    <mergeCell ref="EI36:EJ36"/>
    <mergeCell ref="EK36:EL36"/>
    <mergeCell ref="EM36:EO36"/>
    <mergeCell ref="EU36:GT36"/>
    <mergeCell ref="GX36:HJ36"/>
    <mergeCell ref="HK36:HL36"/>
    <mergeCell ref="HM36:HO36"/>
    <mergeCell ref="HP36:HR36"/>
    <mergeCell ref="HW36:HX36"/>
    <mergeCell ref="HZ36:IL36"/>
    <mergeCell ref="IM36:IN36"/>
    <mergeCell ref="IO36:IP36"/>
    <mergeCell ref="IQ36:IS36"/>
    <mergeCell ref="IZ36:JL36"/>
    <mergeCell ref="GO34:GQ34"/>
    <mergeCell ref="GW34:IV34"/>
    <mergeCell ref="GO33:GQ33"/>
    <mergeCell ref="GX33:HJ33"/>
    <mergeCell ref="HK33:HL33"/>
    <mergeCell ref="HM33:HO33"/>
    <mergeCell ref="HP33:HR33"/>
    <mergeCell ref="HW33:HX33"/>
    <mergeCell ref="HZ33:IL33"/>
    <mergeCell ref="IM33:IN33"/>
    <mergeCell ref="IO33:IP33"/>
    <mergeCell ref="CT33:DF33"/>
    <mergeCell ref="DG33:DH33"/>
    <mergeCell ref="DI33:DK33"/>
    <mergeCell ref="IY34:KX34"/>
    <mergeCell ref="CT35:DF35"/>
    <mergeCell ref="DG35:DH35"/>
    <mergeCell ref="DI35:DK35"/>
    <mergeCell ref="DL35:DN35"/>
    <mergeCell ref="DS35:DT35"/>
    <mergeCell ref="DV35:EH35"/>
    <mergeCell ref="EI35:EJ35"/>
    <mergeCell ref="EK35:EL35"/>
    <mergeCell ref="EM35:EO35"/>
    <mergeCell ref="EV35:FH35"/>
    <mergeCell ref="FI35:FJ35"/>
    <mergeCell ref="FK35:FM35"/>
    <mergeCell ref="FN35:FP35"/>
    <mergeCell ref="FU35:FV35"/>
    <mergeCell ref="FX35:GJ35"/>
    <mergeCell ref="GK35:GL35"/>
    <mergeCell ref="GM35:GN35"/>
    <mergeCell ref="CT34:DF34"/>
    <mergeCell ref="DG34:DH34"/>
    <mergeCell ref="DI34:DK34"/>
    <mergeCell ref="DL34:DN34"/>
    <mergeCell ref="DS34:DT34"/>
    <mergeCell ref="DV34:EH34"/>
    <mergeCell ref="EI34:EJ34"/>
    <mergeCell ref="EK34:EL34"/>
    <mergeCell ref="EM34:EO34"/>
    <mergeCell ref="EV34:FH34"/>
    <mergeCell ref="FI34:FJ34"/>
    <mergeCell ref="FK34:FM34"/>
    <mergeCell ref="FN34:FP34"/>
    <mergeCell ref="FU34:FV34"/>
    <mergeCell ref="FX34:GJ34"/>
    <mergeCell ref="GK34:GL34"/>
    <mergeCell ref="GM34:GN34"/>
    <mergeCell ref="DL33:DN33"/>
    <mergeCell ref="DS33:DT33"/>
    <mergeCell ref="DV33:EH33"/>
    <mergeCell ref="EI33:EJ33"/>
    <mergeCell ref="EK33:EL33"/>
    <mergeCell ref="EM33:EO33"/>
    <mergeCell ref="EV33:FH33"/>
    <mergeCell ref="FI33:FJ33"/>
    <mergeCell ref="FK33:FM33"/>
    <mergeCell ref="FN33:FP33"/>
    <mergeCell ref="FU33:FV33"/>
    <mergeCell ref="FX33:GJ33"/>
    <mergeCell ref="GK33:GL33"/>
    <mergeCell ref="GM33:GN33"/>
    <mergeCell ref="IQ31:IS31"/>
    <mergeCell ref="GO32:GQ32"/>
    <mergeCell ref="GX32:HJ32"/>
    <mergeCell ref="HK32:HL32"/>
    <mergeCell ref="HM32:HO32"/>
    <mergeCell ref="HP32:HR32"/>
    <mergeCell ref="HW32:HX32"/>
    <mergeCell ref="HZ32:IL32"/>
    <mergeCell ref="IM32:IN32"/>
    <mergeCell ref="IO32:IP32"/>
    <mergeCell ref="IQ32:IS32"/>
    <mergeCell ref="GO31:GQ31"/>
    <mergeCell ref="GX31:HJ31"/>
    <mergeCell ref="HK31:HL31"/>
    <mergeCell ref="HM31:HO31"/>
    <mergeCell ref="HP31:HR31"/>
    <mergeCell ref="IQ33:IS33"/>
    <mergeCell ref="CT32:DF32"/>
    <mergeCell ref="DG32:DH32"/>
    <mergeCell ref="DI32:DK32"/>
    <mergeCell ref="DL32:DN32"/>
    <mergeCell ref="DS32:DT32"/>
    <mergeCell ref="DV32:EH32"/>
    <mergeCell ref="EI32:EJ32"/>
    <mergeCell ref="EK32:EL32"/>
    <mergeCell ref="EM32:EO32"/>
    <mergeCell ref="EV32:FH32"/>
    <mergeCell ref="FI32:FJ32"/>
    <mergeCell ref="FK32:FM32"/>
    <mergeCell ref="FN32:FP32"/>
    <mergeCell ref="FU32:FV32"/>
    <mergeCell ref="FX32:GJ32"/>
    <mergeCell ref="GK32:GL32"/>
    <mergeCell ref="GM32:GN32"/>
    <mergeCell ref="GM30:GN30"/>
    <mergeCell ref="IQ30:IS30"/>
    <mergeCell ref="HW31:HX31"/>
    <mergeCell ref="GO30:GQ30"/>
    <mergeCell ref="GX30:HJ30"/>
    <mergeCell ref="HK30:HL30"/>
    <mergeCell ref="HM30:HO30"/>
    <mergeCell ref="HP30:HR30"/>
    <mergeCell ref="HW30:HX30"/>
    <mergeCell ref="HZ30:IL30"/>
    <mergeCell ref="IM30:IN30"/>
    <mergeCell ref="HZ31:IL31"/>
    <mergeCell ref="IM31:IN31"/>
    <mergeCell ref="IO31:IP31"/>
    <mergeCell ref="CT31:DF31"/>
    <mergeCell ref="DG31:DH31"/>
    <mergeCell ref="DI31:DK31"/>
    <mergeCell ref="DL31:DN31"/>
    <mergeCell ref="DS31:DT31"/>
    <mergeCell ref="DV31:EH31"/>
    <mergeCell ref="EI31:EJ31"/>
    <mergeCell ref="EK31:EL31"/>
    <mergeCell ref="EM31:EO31"/>
    <mergeCell ref="EV31:FH31"/>
    <mergeCell ref="FI31:FJ31"/>
    <mergeCell ref="FK31:FM31"/>
    <mergeCell ref="FN31:FP31"/>
    <mergeCell ref="FU31:FV31"/>
    <mergeCell ref="FX31:GJ31"/>
    <mergeCell ref="GK31:GL31"/>
    <mergeCell ref="GM31:GN31"/>
    <mergeCell ref="IO30:IP30"/>
    <mergeCell ref="GO29:GQ29"/>
    <mergeCell ref="GX29:HJ29"/>
    <mergeCell ref="HK29:HL29"/>
    <mergeCell ref="GO28:GQ28"/>
    <mergeCell ref="GX28:HJ28"/>
    <mergeCell ref="HK28:HL28"/>
    <mergeCell ref="HM28:HO28"/>
    <mergeCell ref="HP28:HR28"/>
    <mergeCell ref="HW28:HX28"/>
    <mergeCell ref="HM29:HO29"/>
    <mergeCell ref="HP29:HR29"/>
    <mergeCell ref="HW29:HX29"/>
    <mergeCell ref="HZ29:IL29"/>
    <mergeCell ref="IM29:IN29"/>
    <mergeCell ref="IO29:IP29"/>
    <mergeCell ref="IQ29:IS29"/>
    <mergeCell ref="CT30:DF30"/>
    <mergeCell ref="DG30:DH30"/>
    <mergeCell ref="DI30:DK30"/>
    <mergeCell ref="DL30:DN30"/>
    <mergeCell ref="DS30:DT30"/>
    <mergeCell ref="DV30:EH30"/>
    <mergeCell ref="EI30:EJ30"/>
    <mergeCell ref="EK30:EL30"/>
    <mergeCell ref="EM30:EO30"/>
    <mergeCell ref="EV30:FH30"/>
    <mergeCell ref="FI30:FJ30"/>
    <mergeCell ref="FK30:FM30"/>
    <mergeCell ref="FN30:FP30"/>
    <mergeCell ref="FU30:FV30"/>
    <mergeCell ref="FX30:GJ30"/>
    <mergeCell ref="GK30:GL30"/>
    <mergeCell ref="CT29:DF29"/>
    <mergeCell ref="DG29:DH29"/>
    <mergeCell ref="DI29:DK29"/>
    <mergeCell ref="DL29:DN29"/>
    <mergeCell ref="DS29:DT29"/>
    <mergeCell ref="DV29:EH29"/>
    <mergeCell ref="EI29:EJ29"/>
    <mergeCell ref="EK29:EL29"/>
    <mergeCell ref="EM29:EO29"/>
    <mergeCell ref="EV29:FH29"/>
    <mergeCell ref="FI29:FJ29"/>
    <mergeCell ref="FK29:FM29"/>
    <mergeCell ref="FN29:FP29"/>
    <mergeCell ref="FU29:FV29"/>
    <mergeCell ref="FX29:GJ29"/>
    <mergeCell ref="GK29:GL29"/>
    <mergeCell ref="GM29:GN29"/>
    <mergeCell ref="IQ27:IS27"/>
    <mergeCell ref="GO27:GQ27"/>
    <mergeCell ref="GX27:HJ27"/>
    <mergeCell ref="HK27:HL27"/>
    <mergeCell ref="HM27:HO27"/>
    <mergeCell ref="HP27:HR27"/>
    <mergeCell ref="HW27:HX27"/>
    <mergeCell ref="HZ27:IL27"/>
    <mergeCell ref="IM27:IN27"/>
    <mergeCell ref="HZ28:IL28"/>
    <mergeCell ref="IM28:IN28"/>
    <mergeCell ref="IO28:IP28"/>
    <mergeCell ref="CT28:DF28"/>
    <mergeCell ref="DG28:DH28"/>
    <mergeCell ref="DI28:DK28"/>
    <mergeCell ref="DL28:DN28"/>
    <mergeCell ref="DS28:DT28"/>
    <mergeCell ref="DV28:EH28"/>
    <mergeCell ref="EI28:EJ28"/>
    <mergeCell ref="EK28:EL28"/>
    <mergeCell ref="EM28:EO28"/>
    <mergeCell ref="EV28:FH28"/>
    <mergeCell ref="FI28:FJ28"/>
    <mergeCell ref="FK28:FM28"/>
    <mergeCell ref="FN28:FP28"/>
    <mergeCell ref="FU28:FV28"/>
    <mergeCell ref="FX28:GJ28"/>
    <mergeCell ref="GK28:GL28"/>
    <mergeCell ref="GM28:GN28"/>
    <mergeCell ref="IO27:IP27"/>
    <mergeCell ref="IQ28:IS28"/>
    <mergeCell ref="CT27:DF27"/>
    <mergeCell ref="DG27:DH27"/>
    <mergeCell ref="DI27:DK27"/>
    <mergeCell ref="DL27:DN27"/>
    <mergeCell ref="DS27:DT27"/>
    <mergeCell ref="DV27:EH27"/>
    <mergeCell ref="EI27:EJ27"/>
    <mergeCell ref="EK27:EL27"/>
    <mergeCell ref="EM27:EO27"/>
    <mergeCell ref="EV27:FH27"/>
    <mergeCell ref="FI27:FJ27"/>
    <mergeCell ref="FK27:FM27"/>
    <mergeCell ref="FN27:FP27"/>
    <mergeCell ref="FU27:FV27"/>
    <mergeCell ref="FX27:GJ27"/>
    <mergeCell ref="GK27:GL27"/>
    <mergeCell ref="GM27:GN27"/>
    <mergeCell ref="HZ25:IL25"/>
    <mergeCell ref="IM25:IN25"/>
    <mergeCell ref="IO25:IP25"/>
    <mergeCell ref="IQ25:IS25"/>
    <mergeCell ref="CT26:DF26"/>
    <mergeCell ref="DG26:DH26"/>
    <mergeCell ref="DI26:DK26"/>
    <mergeCell ref="DL26:DN26"/>
    <mergeCell ref="DS26:DT26"/>
    <mergeCell ref="DV26:EH26"/>
    <mergeCell ref="EI26:EJ26"/>
    <mergeCell ref="EK26:EL26"/>
    <mergeCell ref="EM26:EO26"/>
    <mergeCell ref="EV26:FH26"/>
    <mergeCell ref="FI26:FJ26"/>
    <mergeCell ref="FK26:FM26"/>
    <mergeCell ref="FN26:FP26"/>
    <mergeCell ref="FU26:FV26"/>
    <mergeCell ref="FX26:GJ26"/>
    <mergeCell ref="GK26:GL26"/>
    <mergeCell ref="GM26:GN26"/>
    <mergeCell ref="GO26:GQ26"/>
    <mergeCell ref="GX26:HJ26"/>
    <mergeCell ref="HK26:HL26"/>
    <mergeCell ref="HM26:HO26"/>
    <mergeCell ref="HP26:HR26"/>
    <mergeCell ref="HW26:HX26"/>
    <mergeCell ref="HZ26:IL26"/>
    <mergeCell ref="IM26:IN26"/>
    <mergeCell ref="IO26:IP26"/>
    <mergeCell ref="IQ26:IS26"/>
    <mergeCell ref="IY24:KX24"/>
    <mergeCell ref="CT25:DF25"/>
    <mergeCell ref="DG25:DH25"/>
    <mergeCell ref="DI25:DK25"/>
    <mergeCell ref="DL25:DN25"/>
    <mergeCell ref="DS25:DT25"/>
    <mergeCell ref="DV25:EH25"/>
    <mergeCell ref="EI25:EJ25"/>
    <mergeCell ref="EK25:EL25"/>
    <mergeCell ref="EM25:EO25"/>
    <mergeCell ref="EV25:FH25"/>
    <mergeCell ref="FI25:FJ25"/>
    <mergeCell ref="FK25:FM25"/>
    <mergeCell ref="FN25:FP25"/>
    <mergeCell ref="FU25:FV25"/>
    <mergeCell ref="FX25:GJ25"/>
    <mergeCell ref="GK25:GL25"/>
    <mergeCell ref="GM25:GN25"/>
    <mergeCell ref="GO25:GQ25"/>
    <mergeCell ref="GX25:HJ25"/>
    <mergeCell ref="HK25:HL25"/>
    <mergeCell ref="HM25:HO25"/>
    <mergeCell ref="HP25:HR25"/>
    <mergeCell ref="HW25:HX25"/>
    <mergeCell ref="GX24:HJ24"/>
    <mergeCell ref="HK24:HL24"/>
    <mergeCell ref="HM24:HO24"/>
    <mergeCell ref="HP24:HR24"/>
    <mergeCell ref="HW24:HX24"/>
    <mergeCell ref="HZ24:IL24"/>
    <mergeCell ref="IM24:IN24"/>
    <mergeCell ref="IO24:IP24"/>
    <mergeCell ref="IQ24:IS24"/>
    <mergeCell ref="EV24:FH24"/>
    <mergeCell ref="FI24:FJ24"/>
    <mergeCell ref="FK24:FM24"/>
    <mergeCell ref="FN24:FP24"/>
    <mergeCell ref="FU24:FV24"/>
    <mergeCell ref="FX24:GJ24"/>
    <mergeCell ref="GK24:GL24"/>
    <mergeCell ref="GM24:GN24"/>
    <mergeCell ref="GO24:GQ24"/>
    <mergeCell ref="CT24:DF24"/>
    <mergeCell ref="DG24:DH24"/>
    <mergeCell ref="DI24:DK24"/>
    <mergeCell ref="DL24:DN24"/>
    <mergeCell ref="DS24:DT24"/>
    <mergeCell ref="DV24:EH24"/>
    <mergeCell ref="EI24:EJ24"/>
    <mergeCell ref="EK24:EL24"/>
    <mergeCell ref="EM24:EO24"/>
    <mergeCell ref="IZ23:JL23"/>
    <mergeCell ref="JM23:JN23"/>
    <mergeCell ref="JO23:JQ23"/>
    <mergeCell ref="JR23:JT23"/>
    <mergeCell ref="JY23:JZ23"/>
    <mergeCell ref="KB23:KN23"/>
    <mergeCell ref="KO23:KP23"/>
    <mergeCell ref="KQ23:KR23"/>
    <mergeCell ref="KS23:KU23"/>
    <mergeCell ref="GX23:HJ23"/>
    <mergeCell ref="HK23:HL23"/>
    <mergeCell ref="HM23:HO23"/>
    <mergeCell ref="HP23:HR23"/>
    <mergeCell ref="HW23:HX23"/>
    <mergeCell ref="HZ23:IL23"/>
    <mergeCell ref="IM23:IN23"/>
    <mergeCell ref="IO23:IP23"/>
    <mergeCell ref="IQ23:IS23"/>
    <mergeCell ref="EV23:FH23"/>
    <mergeCell ref="FI23:FJ23"/>
    <mergeCell ref="FK23:FM23"/>
    <mergeCell ref="FN23:FP23"/>
    <mergeCell ref="FU23:FV23"/>
    <mergeCell ref="FX23:GJ23"/>
    <mergeCell ref="GK23:GL23"/>
    <mergeCell ref="GM23:GN23"/>
    <mergeCell ref="GO23:GQ23"/>
    <mergeCell ref="CT23:DF23"/>
    <mergeCell ref="DG23:DH23"/>
    <mergeCell ref="DI23:DK23"/>
    <mergeCell ref="DL23:DN23"/>
    <mergeCell ref="DS23:DT23"/>
    <mergeCell ref="DV23:EH23"/>
    <mergeCell ref="EI23:EJ23"/>
    <mergeCell ref="EK23:EL23"/>
    <mergeCell ref="EM23:EO23"/>
    <mergeCell ref="IZ22:JL22"/>
    <mergeCell ref="JM22:JN22"/>
    <mergeCell ref="JO22:JQ22"/>
    <mergeCell ref="JR22:JT22"/>
    <mergeCell ref="JY22:JZ22"/>
    <mergeCell ref="KB22:KN22"/>
    <mergeCell ref="KO22:KP22"/>
    <mergeCell ref="KQ22:KR22"/>
    <mergeCell ref="KS22:KU22"/>
    <mergeCell ref="GX22:HJ22"/>
    <mergeCell ref="HK22:HL22"/>
    <mergeCell ref="HM22:HO22"/>
    <mergeCell ref="HP22:HR22"/>
    <mergeCell ref="HW22:HX22"/>
    <mergeCell ref="HZ22:IL22"/>
    <mergeCell ref="IM22:IN22"/>
    <mergeCell ref="IO22:IP22"/>
    <mergeCell ref="IQ22:IS22"/>
    <mergeCell ref="EV22:FH22"/>
    <mergeCell ref="FI22:FJ22"/>
    <mergeCell ref="FK22:FM22"/>
    <mergeCell ref="FN22:FP22"/>
    <mergeCell ref="FU22:FV22"/>
    <mergeCell ref="FX22:GJ22"/>
    <mergeCell ref="GK22:GL22"/>
    <mergeCell ref="GM22:GN22"/>
    <mergeCell ref="GO22:GQ22"/>
    <mergeCell ref="CT22:DF22"/>
    <mergeCell ref="DG22:DH22"/>
    <mergeCell ref="DI22:DK22"/>
    <mergeCell ref="DL22:DN22"/>
    <mergeCell ref="DS22:DT22"/>
    <mergeCell ref="DV22:EH22"/>
    <mergeCell ref="EI22:EJ22"/>
    <mergeCell ref="EK22:EL22"/>
    <mergeCell ref="EM22:EO22"/>
    <mergeCell ref="IZ21:JL21"/>
    <mergeCell ref="JM21:JN21"/>
    <mergeCell ref="JO21:JQ21"/>
    <mergeCell ref="JR21:JT21"/>
    <mergeCell ref="JY21:JZ21"/>
    <mergeCell ref="KB21:KN21"/>
    <mergeCell ref="KO21:KP21"/>
    <mergeCell ref="KQ21:KR21"/>
    <mergeCell ref="KS21:KU21"/>
    <mergeCell ref="GX21:HJ21"/>
    <mergeCell ref="HK21:HL21"/>
    <mergeCell ref="HM21:HO21"/>
    <mergeCell ref="HP21:HR21"/>
    <mergeCell ref="HW21:HX21"/>
    <mergeCell ref="HZ21:IL21"/>
    <mergeCell ref="IM21:IN21"/>
    <mergeCell ref="IO21:IP21"/>
    <mergeCell ref="IQ21:IS21"/>
    <mergeCell ref="EV21:FH21"/>
    <mergeCell ref="FI21:FJ21"/>
    <mergeCell ref="FK21:FM21"/>
    <mergeCell ref="FN21:FP21"/>
    <mergeCell ref="FU21:FV21"/>
    <mergeCell ref="FX21:GJ21"/>
    <mergeCell ref="GK21:GL21"/>
    <mergeCell ref="GM21:GN21"/>
    <mergeCell ref="GO21:GQ21"/>
    <mergeCell ref="CT21:DF21"/>
    <mergeCell ref="DG21:DH21"/>
    <mergeCell ref="DI21:DK21"/>
    <mergeCell ref="DL21:DN21"/>
    <mergeCell ref="DS21:DT21"/>
    <mergeCell ref="DV21:EH21"/>
    <mergeCell ref="EI21:EJ21"/>
    <mergeCell ref="EK21:EL21"/>
    <mergeCell ref="EM21:EO21"/>
    <mergeCell ref="IZ20:JL20"/>
    <mergeCell ref="JM20:JN20"/>
    <mergeCell ref="JO20:JQ20"/>
    <mergeCell ref="JR20:JT20"/>
    <mergeCell ref="JY20:JZ20"/>
    <mergeCell ref="KB20:KN20"/>
    <mergeCell ref="KO20:KP20"/>
    <mergeCell ref="KQ20:KR20"/>
    <mergeCell ref="KS20:KU20"/>
    <mergeCell ref="GX20:HJ20"/>
    <mergeCell ref="HK20:HL20"/>
    <mergeCell ref="HM20:HO20"/>
    <mergeCell ref="HP20:HR20"/>
    <mergeCell ref="HW20:HX20"/>
    <mergeCell ref="HZ20:IL20"/>
    <mergeCell ref="IM20:IN20"/>
    <mergeCell ref="IO20:IP20"/>
    <mergeCell ref="IQ20:IS20"/>
    <mergeCell ref="EV20:FH20"/>
    <mergeCell ref="FI20:FJ20"/>
    <mergeCell ref="FK20:FM20"/>
    <mergeCell ref="FN20:FP20"/>
    <mergeCell ref="FU20:FV20"/>
    <mergeCell ref="FX20:GJ20"/>
    <mergeCell ref="GK20:GL20"/>
    <mergeCell ref="GM20:GN20"/>
    <mergeCell ref="GO20:GQ20"/>
    <mergeCell ref="CT20:DF20"/>
    <mergeCell ref="DG20:DH20"/>
    <mergeCell ref="DI20:DK20"/>
    <mergeCell ref="DL20:DN20"/>
    <mergeCell ref="DS20:DT20"/>
    <mergeCell ref="DV20:EH20"/>
    <mergeCell ref="EI20:EJ20"/>
    <mergeCell ref="EK20:EL20"/>
    <mergeCell ref="EM20:EO20"/>
    <mergeCell ref="IZ19:JL19"/>
    <mergeCell ref="JM19:JN19"/>
    <mergeCell ref="JO19:JQ19"/>
    <mergeCell ref="JR19:JT19"/>
    <mergeCell ref="JY19:JZ19"/>
    <mergeCell ref="KB19:KN19"/>
    <mergeCell ref="KO19:KP19"/>
    <mergeCell ref="KQ19:KR19"/>
    <mergeCell ref="KS19:KU19"/>
    <mergeCell ref="GX19:HJ19"/>
    <mergeCell ref="HK19:HL19"/>
    <mergeCell ref="HM19:HO19"/>
    <mergeCell ref="HP19:HR19"/>
    <mergeCell ref="HW19:HX19"/>
    <mergeCell ref="HZ19:IL19"/>
    <mergeCell ref="IM19:IN19"/>
    <mergeCell ref="IO19:IP19"/>
    <mergeCell ref="IQ19:IS19"/>
    <mergeCell ref="EV19:FH19"/>
    <mergeCell ref="FI19:FJ19"/>
    <mergeCell ref="FK19:FM19"/>
    <mergeCell ref="FN19:FP19"/>
    <mergeCell ref="FU19:FV19"/>
    <mergeCell ref="FX19:GJ19"/>
    <mergeCell ref="GK19:GL19"/>
    <mergeCell ref="GM19:GN19"/>
    <mergeCell ref="GO19:GQ19"/>
    <mergeCell ref="CT19:DF19"/>
    <mergeCell ref="DG19:DH19"/>
    <mergeCell ref="DI19:DK19"/>
    <mergeCell ref="DL19:DN19"/>
    <mergeCell ref="DS19:DT19"/>
    <mergeCell ref="DV19:EH19"/>
    <mergeCell ref="EI19:EJ19"/>
    <mergeCell ref="EK19:EL19"/>
    <mergeCell ref="EM19:EO19"/>
    <mergeCell ref="IZ18:JL18"/>
    <mergeCell ref="JM18:JN18"/>
    <mergeCell ref="JO18:JQ18"/>
    <mergeCell ref="JR18:JT18"/>
    <mergeCell ref="JY18:JZ18"/>
    <mergeCell ref="KB18:KN18"/>
    <mergeCell ref="KO18:KP18"/>
    <mergeCell ref="KQ18:KR18"/>
    <mergeCell ref="KS18:KU18"/>
    <mergeCell ref="GX18:HJ18"/>
    <mergeCell ref="HK18:HL18"/>
    <mergeCell ref="HM18:HO18"/>
    <mergeCell ref="HP18:HR18"/>
    <mergeCell ref="HW18:HX18"/>
    <mergeCell ref="HZ18:IL18"/>
    <mergeCell ref="IM18:IN18"/>
    <mergeCell ref="IO18:IP18"/>
    <mergeCell ref="IQ18:IS18"/>
    <mergeCell ref="EV18:FH18"/>
    <mergeCell ref="FI18:FJ18"/>
    <mergeCell ref="FK18:FM18"/>
    <mergeCell ref="FN18:FP18"/>
    <mergeCell ref="FU18:FV18"/>
    <mergeCell ref="FX18:GJ18"/>
    <mergeCell ref="GK18:GL18"/>
    <mergeCell ref="GM18:GN18"/>
    <mergeCell ref="GO18:GQ18"/>
    <mergeCell ref="CT18:DF18"/>
    <mergeCell ref="DG18:DH18"/>
    <mergeCell ref="DI18:DK18"/>
    <mergeCell ref="DL18:DN18"/>
    <mergeCell ref="DS18:DT18"/>
    <mergeCell ref="DV18:EH18"/>
    <mergeCell ref="EI18:EJ18"/>
    <mergeCell ref="EK18:EL18"/>
    <mergeCell ref="EM18:EO18"/>
    <mergeCell ref="IZ17:JL17"/>
    <mergeCell ref="JM17:JN17"/>
    <mergeCell ref="JO17:JQ17"/>
    <mergeCell ref="JR17:JT17"/>
    <mergeCell ref="JY17:JZ17"/>
    <mergeCell ref="KB17:KN17"/>
    <mergeCell ref="KO17:KP17"/>
    <mergeCell ref="KQ17:KR17"/>
    <mergeCell ref="KS17:KU17"/>
    <mergeCell ref="GX17:HJ17"/>
    <mergeCell ref="HK17:HL17"/>
    <mergeCell ref="HM17:HO17"/>
    <mergeCell ref="HP17:HR17"/>
    <mergeCell ref="HW17:HX17"/>
    <mergeCell ref="HZ17:IL17"/>
    <mergeCell ref="IM17:IN17"/>
    <mergeCell ref="IO17:IP17"/>
    <mergeCell ref="IQ17:IS17"/>
    <mergeCell ref="EV17:FH17"/>
    <mergeCell ref="FI17:FJ17"/>
    <mergeCell ref="FK17:FM17"/>
    <mergeCell ref="FN17:FP17"/>
    <mergeCell ref="FU17:FV17"/>
    <mergeCell ref="FX17:GJ17"/>
    <mergeCell ref="GK17:GL17"/>
    <mergeCell ref="GM17:GN17"/>
    <mergeCell ref="GO17:GQ17"/>
    <mergeCell ref="CT17:DF17"/>
    <mergeCell ref="DG17:DH17"/>
    <mergeCell ref="DI17:DK17"/>
    <mergeCell ref="DL17:DN17"/>
    <mergeCell ref="DS17:DT17"/>
    <mergeCell ref="DV17:EH17"/>
    <mergeCell ref="EI17:EJ17"/>
    <mergeCell ref="EK17:EL17"/>
    <mergeCell ref="EM17:EO17"/>
    <mergeCell ref="IZ16:JL16"/>
    <mergeCell ref="JM16:JN16"/>
    <mergeCell ref="JO16:JQ16"/>
    <mergeCell ref="JR16:JT16"/>
    <mergeCell ref="JY16:JZ16"/>
    <mergeCell ref="KB16:KN16"/>
    <mergeCell ref="KO16:KP16"/>
    <mergeCell ref="KQ16:KR16"/>
    <mergeCell ref="KS16:KU16"/>
    <mergeCell ref="GX16:HJ16"/>
    <mergeCell ref="HK16:HL16"/>
    <mergeCell ref="HM16:HO16"/>
    <mergeCell ref="HP16:HR16"/>
    <mergeCell ref="HW16:HX16"/>
    <mergeCell ref="HZ16:IL16"/>
    <mergeCell ref="IM16:IN16"/>
    <mergeCell ref="IO16:IP16"/>
    <mergeCell ref="IQ16:IS16"/>
    <mergeCell ref="EV16:FH16"/>
    <mergeCell ref="FI16:FJ16"/>
    <mergeCell ref="FK16:FM16"/>
    <mergeCell ref="FN16:FP16"/>
    <mergeCell ref="FU16:FV16"/>
    <mergeCell ref="FX16:GJ16"/>
    <mergeCell ref="GK16:GL16"/>
    <mergeCell ref="GM16:GN16"/>
    <mergeCell ref="GO16:GQ16"/>
    <mergeCell ref="CT16:DF16"/>
    <mergeCell ref="DG16:DH16"/>
    <mergeCell ref="DI16:DK16"/>
    <mergeCell ref="DL16:DN16"/>
    <mergeCell ref="DS16:DT16"/>
    <mergeCell ref="DV16:EH16"/>
    <mergeCell ref="EI16:EJ16"/>
    <mergeCell ref="EK16:EL16"/>
    <mergeCell ref="EM16:EO16"/>
    <mergeCell ref="IZ15:JL15"/>
    <mergeCell ref="JM15:JN15"/>
    <mergeCell ref="JO15:JQ15"/>
    <mergeCell ref="JR15:JT15"/>
    <mergeCell ref="JY15:JZ15"/>
    <mergeCell ref="KB15:KN15"/>
    <mergeCell ref="KO15:KP15"/>
    <mergeCell ref="KQ15:KR15"/>
    <mergeCell ref="KS15:KU15"/>
    <mergeCell ref="GX15:HJ15"/>
    <mergeCell ref="HK15:HL15"/>
    <mergeCell ref="HM15:HO15"/>
    <mergeCell ref="HP15:HR15"/>
    <mergeCell ref="HW15:HX15"/>
    <mergeCell ref="HZ15:IL15"/>
    <mergeCell ref="IM15:IN15"/>
    <mergeCell ref="IO15:IP15"/>
    <mergeCell ref="IQ15:IS15"/>
    <mergeCell ref="EV15:FH15"/>
    <mergeCell ref="FI15:FJ15"/>
    <mergeCell ref="FK15:FM15"/>
    <mergeCell ref="FN15:FP15"/>
    <mergeCell ref="FU15:FV15"/>
    <mergeCell ref="FX15:GJ15"/>
    <mergeCell ref="GK15:GL15"/>
    <mergeCell ref="GM15:GN15"/>
    <mergeCell ref="GO15:GQ15"/>
    <mergeCell ref="CT15:DF15"/>
    <mergeCell ref="DG15:DH15"/>
    <mergeCell ref="DI15:DK15"/>
    <mergeCell ref="DL15:DN15"/>
    <mergeCell ref="DS15:DT15"/>
    <mergeCell ref="DV15:EH15"/>
    <mergeCell ref="EI15:EJ15"/>
    <mergeCell ref="EK15:EL15"/>
    <mergeCell ref="EM15:EO15"/>
    <mergeCell ref="IZ14:JL14"/>
    <mergeCell ref="JM14:JN14"/>
    <mergeCell ref="JO14:JQ14"/>
    <mergeCell ref="JR14:JT14"/>
    <mergeCell ref="JY14:JZ14"/>
    <mergeCell ref="KB14:KN14"/>
    <mergeCell ref="KO14:KP14"/>
    <mergeCell ref="KQ14:KR14"/>
    <mergeCell ref="KS14:KU14"/>
    <mergeCell ref="GX14:HJ14"/>
    <mergeCell ref="HK14:HL14"/>
    <mergeCell ref="HM14:HO14"/>
    <mergeCell ref="HP14:HR14"/>
    <mergeCell ref="HW14:HX14"/>
    <mergeCell ref="HZ14:IL14"/>
    <mergeCell ref="IM14:IN14"/>
    <mergeCell ref="IO14:IP14"/>
    <mergeCell ref="IQ14:IS14"/>
    <mergeCell ref="EV14:FH14"/>
    <mergeCell ref="FI14:FJ14"/>
    <mergeCell ref="FK14:FM14"/>
    <mergeCell ref="FN14:FP14"/>
    <mergeCell ref="FU14:FV14"/>
    <mergeCell ref="FX14:GJ14"/>
    <mergeCell ref="GK14:GL14"/>
    <mergeCell ref="GM14:GN14"/>
    <mergeCell ref="GO14:GQ14"/>
    <mergeCell ref="CT14:DF14"/>
    <mergeCell ref="DG14:DH14"/>
    <mergeCell ref="DI14:DK14"/>
    <mergeCell ref="DL14:DN14"/>
    <mergeCell ref="DS14:DT14"/>
    <mergeCell ref="DV14:EH14"/>
    <mergeCell ref="EI14:EJ14"/>
    <mergeCell ref="EK14:EL14"/>
    <mergeCell ref="EM14:EO14"/>
    <mergeCell ref="IZ13:JL13"/>
    <mergeCell ref="JM13:JN13"/>
    <mergeCell ref="JO13:JQ13"/>
    <mergeCell ref="JR13:JT13"/>
    <mergeCell ref="JY13:JZ13"/>
    <mergeCell ref="KB13:KN13"/>
    <mergeCell ref="KO13:KP13"/>
    <mergeCell ref="KQ13:KR13"/>
    <mergeCell ref="KS13:KU13"/>
    <mergeCell ref="GX13:HJ13"/>
    <mergeCell ref="HK13:HL13"/>
    <mergeCell ref="HM13:HO13"/>
    <mergeCell ref="HP13:HR13"/>
    <mergeCell ref="HW13:HX13"/>
    <mergeCell ref="HZ13:IL13"/>
    <mergeCell ref="IM13:IN13"/>
    <mergeCell ref="IO13:IP13"/>
    <mergeCell ref="IQ13:IS13"/>
    <mergeCell ref="EV13:FH13"/>
    <mergeCell ref="FI13:FJ13"/>
    <mergeCell ref="FK13:FM13"/>
    <mergeCell ref="FN13:FP13"/>
    <mergeCell ref="FU13:FV13"/>
    <mergeCell ref="FX13:GJ13"/>
    <mergeCell ref="GK13:GL13"/>
    <mergeCell ref="GM13:GN13"/>
    <mergeCell ref="GO13:GQ13"/>
    <mergeCell ref="CT13:DF13"/>
    <mergeCell ref="DG13:DH13"/>
    <mergeCell ref="DI13:DK13"/>
    <mergeCell ref="DL13:DN13"/>
    <mergeCell ref="DS13:DT13"/>
    <mergeCell ref="DV13:EH13"/>
    <mergeCell ref="EI13:EJ13"/>
    <mergeCell ref="EK13:EL13"/>
    <mergeCell ref="EM13:EO13"/>
    <mergeCell ref="IZ12:JL12"/>
    <mergeCell ref="JM12:JN12"/>
    <mergeCell ref="JO12:JQ12"/>
    <mergeCell ref="JR12:JT12"/>
    <mergeCell ref="JY12:JZ12"/>
    <mergeCell ref="KB12:KN12"/>
    <mergeCell ref="KO12:KP12"/>
    <mergeCell ref="KQ12:KR12"/>
    <mergeCell ref="KS12:KU12"/>
    <mergeCell ref="GX12:HJ12"/>
    <mergeCell ref="HK12:HL12"/>
    <mergeCell ref="HM12:HO12"/>
    <mergeCell ref="HP12:HR12"/>
    <mergeCell ref="HW12:HX12"/>
    <mergeCell ref="HZ12:IL12"/>
    <mergeCell ref="IM12:IN12"/>
    <mergeCell ref="IO12:IP12"/>
    <mergeCell ref="IQ12:IS12"/>
    <mergeCell ref="EV12:FH12"/>
    <mergeCell ref="FI12:FJ12"/>
    <mergeCell ref="FK12:FM12"/>
    <mergeCell ref="FN12:FP12"/>
    <mergeCell ref="FU12:FV12"/>
    <mergeCell ref="FX12:GJ12"/>
    <mergeCell ref="GK12:GL12"/>
    <mergeCell ref="GM12:GN12"/>
    <mergeCell ref="GO12:GQ12"/>
    <mergeCell ref="CT12:DF12"/>
    <mergeCell ref="DG12:DH12"/>
    <mergeCell ref="DI12:DK12"/>
    <mergeCell ref="DL12:DN12"/>
    <mergeCell ref="DS12:DT12"/>
    <mergeCell ref="DV12:EH12"/>
    <mergeCell ref="EI12:EJ12"/>
    <mergeCell ref="EK12:EL12"/>
    <mergeCell ref="EM12:EO12"/>
    <mergeCell ref="IZ11:JL11"/>
    <mergeCell ref="JM11:JN11"/>
    <mergeCell ref="JO11:JQ11"/>
    <mergeCell ref="JR11:JT11"/>
    <mergeCell ref="JY11:JZ11"/>
    <mergeCell ref="KB11:KN11"/>
    <mergeCell ref="KO11:KP11"/>
    <mergeCell ref="KQ11:KR11"/>
    <mergeCell ref="KS11:KU11"/>
    <mergeCell ref="GX11:HJ11"/>
    <mergeCell ref="HK11:HL11"/>
    <mergeCell ref="HM11:HO11"/>
    <mergeCell ref="HP11:HR11"/>
    <mergeCell ref="HW11:HX11"/>
    <mergeCell ref="HZ11:IL11"/>
    <mergeCell ref="IM11:IN11"/>
    <mergeCell ref="IO11:IP11"/>
    <mergeCell ref="IQ11:IS11"/>
    <mergeCell ref="EV11:FH11"/>
    <mergeCell ref="FI11:FJ11"/>
    <mergeCell ref="FK11:FM11"/>
    <mergeCell ref="FN11:FP11"/>
    <mergeCell ref="FU11:FV11"/>
    <mergeCell ref="FX11:GJ11"/>
    <mergeCell ref="GK11:GL11"/>
    <mergeCell ref="GM11:GN11"/>
    <mergeCell ref="GO11:GQ11"/>
    <mergeCell ref="CT11:DF11"/>
    <mergeCell ref="DG11:DH11"/>
    <mergeCell ref="DI11:DK11"/>
    <mergeCell ref="DL11:DN11"/>
    <mergeCell ref="DS11:DT11"/>
    <mergeCell ref="DV11:EH11"/>
    <mergeCell ref="EI11:EJ11"/>
    <mergeCell ref="EK11:EL11"/>
    <mergeCell ref="EM11:EO11"/>
    <mergeCell ref="IZ10:JL10"/>
    <mergeCell ref="JM10:JN10"/>
    <mergeCell ref="JO10:JQ10"/>
    <mergeCell ref="JR10:JT10"/>
    <mergeCell ref="JY10:JZ10"/>
    <mergeCell ref="KB10:KN10"/>
    <mergeCell ref="KO10:KP10"/>
    <mergeCell ref="KQ10:KR10"/>
    <mergeCell ref="KS10:KU10"/>
    <mergeCell ref="GX10:HJ10"/>
    <mergeCell ref="HK10:HL10"/>
    <mergeCell ref="HM10:HO10"/>
    <mergeCell ref="HP10:HR10"/>
    <mergeCell ref="HW10:HX10"/>
    <mergeCell ref="HZ10:IL10"/>
    <mergeCell ref="IM10:IN10"/>
    <mergeCell ref="IO10:IP10"/>
    <mergeCell ref="IQ10:IS10"/>
    <mergeCell ref="EV10:FH10"/>
    <mergeCell ref="FI10:FJ10"/>
    <mergeCell ref="FK10:FM10"/>
    <mergeCell ref="FN10:FP10"/>
    <mergeCell ref="FU10:FV10"/>
    <mergeCell ref="FX10:GJ10"/>
    <mergeCell ref="GK10:GL10"/>
    <mergeCell ref="GM10:GN10"/>
    <mergeCell ref="GO10:GQ10"/>
    <mergeCell ref="CT10:DF10"/>
    <mergeCell ref="DG10:DH10"/>
    <mergeCell ref="DI10:DK10"/>
    <mergeCell ref="DL10:DN10"/>
    <mergeCell ref="DS10:DT10"/>
    <mergeCell ref="DV10:EH10"/>
    <mergeCell ref="EI10:EJ10"/>
    <mergeCell ref="EK10:EL10"/>
    <mergeCell ref="EM10:EO10"/>
    <mergeCell ref="IZ9:JL9"/>
    <mergeCell ref="JM9:JN9"/>
    <mergeCell ref="JO9:JQ9"/>
    <mergeCell ref="JR9:JT9"/>
    <mergeCell ref="JY9:JZ9"/>
    <mergeCell ref="KB9:KN9"/>
    <mergeCell ref="KO9:KP9"/>
    <mergeCell ref="KQ9:KR9"/>
    <mergeCell ref="KS9:KU9"/>
    <mergeCell ref="GX9:HJ9"/>
    <mergeCell ref="HK9:HL9"/>
    <mergeCell ref="HM9:HO9"/>
    <mergeCell ref="HP9:HR9"/>
    <mergeCell ref="HW9:HX9"/>
    <mergeCell ref="HZ9:IL9"/>
    <mergeCell ref="IM9:IN9"/>
    <mergeCell ref="IO9:IP9"/>
    <mergeCell ref="IQ9:IS9"/>
    <mergeCell ref="EV9:FH9"/>
    <mergeCell ref="FI9:FJ9"/>
    <mergeCell ref="FK9:FM9"/>
    <mergeCell ref="FN9:FP9"/>
    <mergeCell ref="FU9:FV9"/>
    <mergeCell ref="FX9:GJ9"/>
    <mergeCell ref="GK9:GL9"/>
    <mergeCell ref="GM9:GN9"/>
    <mergeCell ref="GO9:GQ9"/>
    <mergeCell ref="CT9:DF9"/>
    <mergeCell ref="DG9:DH9"/>
    <mergeCell ref="DI9:DK9"/>
    <mergeCell ref="DL9:DN9"/>
    <mergeCell ref="DS9:DT9"/>
    <mergeCell ref="DV9:EH9"/>
    <mergeCell ref="EI9:EJ9"/>
    <mergeCell ref="EK9:EL9"/>
    <mergeCell ref="EM9:EO9"/>
    <mergeCell ref="IZ8:JL8"/>
    <mergeCell ref="JM8:JN8"/>
    <mergeCell ref="JO8:JQ8"/>
    <mergeCell ref="JR8:JT8"/>
    <mergeCell ref="JY8:JZ8"/>
    <mergeCell ref="KB8:KN8"/>
    <mergeCell ref="KO8:KP8"/>
    <mergeCell ref="KQ8:KR8"/>
    <mergeCell ref="KS8:KU8"/>
    <mergeCell ref="GX8:HJ8"/>
    <mergeCell ref="HK8:HL8"/>
    <mergeCell ref="HM8:HO8"/>
    <mergeCell ref="HP8:HR8"/>
    <mergeCell ref="HW8:HX8"/>
    <mergeCell ref="HZ8:IL8"/>
    <mergeCell ref="IM8:IN8"/>
    <mergeCell ref="IO8:IP8"/>
    <mergeCell ref="IQ8:IS8"/>
    <mergeCell ref="EV8:FH8"/>
    <mergeCell ref="FI8:FJ8"/>
    <mergeCell ref="FK8:FM8"/>
    <mergeCell ref="FN8:FP8"/>
    <mergeCell ref="FU8:FV8"/>
    <mergeCell ref="FX8:GJ8"/>
    <mergeCell ref="GK8:GL8"/>
    <mergeCell ref="GM8:GN8"/>
    <mergeCell ref="GO8:GQ8"/>
    <mergeCell ref="CT8:DF8"/>
    <mergeCell ref="DG8:DH8"/>
    <mergeCell ref="DI8:DK8"/>
    <mergeCell ref="DL8:DN8"/>
    <mergeCell ref="DS8:DT8"/>
    <mergeCell ref="DV8:EH8"/>
    <mergeCell ref="EI8:EJ8"/>
    <mergeCell ref="EK8:EL8"/>
    <mergeCell ref="EM8:EO8"/>
    <mergeCell ref="CT7:DF7"/>
    <mergeCell ref="DG7:DH7"/>
    <mergeCell ref="DI7:DK7"/>
    <mergeCell ref="DL7:DN7"/>
    <mergeCell ref="DS7:DT7"/>
    <mergeCell ref="DV7:EH7"/>
    <mergeCell ref="EI7:EJ7"/>
    <mergeCell ref="EK7:EL7"/>
    <mergeCell ref="EM7:EO7"/>
    <mergeCell ref="IZ7:JL7"/>
    <mergeCell ref="JM7:JN7"/>
    <mergeCell ref="JO7:JQ7"/>
    <mergeCell ref="JR7:JT7"/>
    <mergeCell ref="JY7:JZ7"/>
    <mergeCell ref="KB7:KN7"/>
    <mergeCell ref="KO7:KP7"/>
    <mergeCell ref="KQ7:KR7"/>
    <mergeCell ref="GX7:HJ7"/>
    <mergeCell ref="HK7:HL7"/>
    <mergeCell ref="HM7:HO7"/>
    <mergeCell ref="HP7:HR7"/>
    <mergeCell ref="HW7:HX7"/>
    <mergeCell ref="HZ7:IL7"/>
    <mergeCell ref="IM7:IN7"/>
    <mergeCell ref="IO7:IP7"/>
    <mergeCell ref="IQ7:IS7"/>
    <mergeCell ref="KB6:KN6"/>
    <mergeCell ref="KO6:KP6"/>
    <mergeCell ref="KQ6:KR6"/>
    <mergeCell ref="KS6:KU6"/>
    <mergeCell ref="GX6:HJ6"/>
    <mergeCell ref="HK6:HL6"/>
    <mergeCell ref="HM6:HO6"/>
    <mergeCell ref="HP6:HR6"/>
    <mergeCell ref="HW6:HX6"/>
    <mergeCell ref="HZ6:IL6"/>
    <mergeCell ref="IM6:IN6"/>
    <mergeCell ref="IO6:IP6"/>
    <mergeCell ref="IQ6:IS6"/>
    <mergeCell ref="EV7:FH7"/>
    <mergeCell ref="FI7:FJ7"/>
    <mergeCell ref="FK7:FM7"/>
    <mergeCell ref="FN7:FP7"/>
    <mergeCell ref="FU7:FV7"/>
    <mergeCell ref="FX7:GJ7"/>
    <mergeCell ref="GK7:GL7"/>
    <mergeCell ref="GM7:GN7"/>
    <mergeCell ref="GO7:GQ7"/>
    <mergeCell ref="KS7:KU7"/>
    <mergeCell ref="EV6:FH6"/>
    <mergeCell ref="FI6:FJ6"/>
    <mergeCell ref="FK6:FM6"/>
    <mergeCell ref="FN6:FP6"/>
    <mergeCell ref="FU6:FV6"/>
    <mergeCell ref="FX6:GJ6"/>
    <mergeCell ref="GK6:GL6"/>
    <mergeCell ref="GM6:GN6"/>
    <mergeCell ref="GO6:GQ6"/>
    <mergeCell ref="DV6:EH6"/>
    <mergeCell ref="EI6:EJ6"/>
    <mergeCell ref="EK6:EL6"/>
    <mergeCell ref="EM6:EO6"/>
    <mergeCell ref="IZ6:JL6"/>
    <mergeCell ref="JM6:JN6"/>
    <mergeCell ref="JO6:JQ6"/>
    <mergeCell ref="JR6:JT6"/>
    <mergeCell ref="IQ4:IS4"/>
    <mergeCell ref="IZ4:JL4"/>
    <mergeCell ref="JM4:JN4"/>
    <mergeCell ref="IZ5:JL5"/>
    <mergeCell ref="JM5:JN5"/>
    <mergeCell ref="JO5:JQ5"/>
    <mergeCell ref="JR5:JT5"/>
    <mergeCell ref="JY5:JZ5"/>
    <mergeCell ref="GO5:GQ5"/>
    <mergeCell ref="JY6:JZ6"/>
    <mergeCell ref="KB5:KN5"/>
    <mergeCell ref="KO5:KP5"/>
    <mergeCell ref="KQ5:KR5"/>
    <mergeCell ref="KS5:KU5"/>
    <mergeCell ref="GX5:HJ5"/>
    <mergeCell ref="HK5:HL5"/>
    <mergeCell ref="HM5:HO5"/>
    <mergeCell ref="HP5:HR5"/>
    <mergeCell ref="HW5:HX5"/>
    <mergeCell ref="HZ5:IL5"/>
    <mergeCell ref="IM5:IN5"/>
    <mergeCell ref="IO5:IP5"/>
    <mergeCell ref="IQ5:IS5"/>
    <mergeCell ref="GX4:HJ4"/>
    <mergeCell ref="HK4:HL4"/>
    <mergeCell ref="HM4:HO4"/>
    <mergeCell ref="JR4:JT4"/>
    <mergeCell ref="JY4:JZ4"/>
    <mergeCell ref="KB4:KN4"/>
    <mergeCell ref="KO4:KP4"/>
    <mergeCell ref="KQ4:KR4"/>
    <mergeCell ref="KS4:KU4"/>
    <mergeCell ref="HP4:HR4"/>
    <mergeCell ref="HW4:HX4"/>
    <mergeCell ref="HZ4:IL4"/>
    <mergeCell ref="IM4:IN4"/>
    <mergeCell ref="IO4:IP4"/>
    <mergeCell ref="CT5:DF5"/>
    <mergeCell ref="DG5:DH5"/>
    <mergeCell ref="DI5:DK5"/>
    <mergeCell ref="DL5:DN5"/>
    <mergeCell ref="DS5:DT5"/>
    <mergeCell ref="DV5:EH5"/>
    <mergeCell ref="EI5:EJ5"/>
    <mergeCell ref="EK5:EL5"/>
    <mergeCell ref="EM5:EO5"/>
    <mergeCell ref="EV5:FH5"/>
    <mergeCell ref="FI5:FJ5"/>
    <mergeCell ref="FK5:FM5"/>
    <mergeCell ref="FN5:FP5"/>
    <mergeCell ref="FU5:FV5"/>
    <mergeCell ref="FX5:GJ5"/>
    <mergeCell ref="GK5:GL5"/>
    <mergeCell ref="GM5:GN5"/>
    <mergeCell ref="DG4:DH4"/>
    <mergeCell ref="DI4:DK4"/>
    <mergeCell ref="DL4:DN4"/>
    <mergeCell ref="DS4:DT4"/>
    <mergeCell ref="DV4:EH4"/>
    <mergeCell ref="EI4:EJ4"/>
    <mergeCell ref="EK4:EL4"/>
    <mergeCell ref="EM4:EO4"/>
    <mergeCell ref="EV4:FH4"/>
    <mergeCell ref="FI4:FJ4"/>
    <mergeCell ref="FK4:FM4"/>
    <mergeCell ref="FN4:FP4"/>
    <mergeCell ref="FU4:FV4"/>
    <mergeCell ref="FX4:GJ4"/>
    <mergeCell ref="GK4:GL4"/>
    <mergeCell ref="GM4:GN4"/>
    <mergeCell ref="GO4:GQ4"/>
    <mergeCell ref="B28:C29"/>
    <mergeCell ref="D28:K29"/>
    <mergeCell ref="EU1:GT1"/>
    <mergeCell ref="GW1:IV1"/>
    <mergeCell ref="IY1:KX1"/>
    <mergeCell ref="CS2:ER2"/>
    <mergeCell ref="EU2:GT2"/>
    <mergeCell ref="GW2:IV2"/>
    <mergeCell ref="IY2:KX2"/>
    <mergeCell ref="CT3:DF3"/>
    <mergeCell ref="DI3:DK3"/>
    <mergeCell ref="DL3:DN3"/>
    <mergeCell ref="DV3:EH3"/>
    <mergeCell ref="EK3:EL3"/>
    <mergeCell ref="EV3:FH3"/>
    <mergeCell ref="FK3:FM3"/>
    <mergeCell ref="FN3:FP3"/>
    <mergeCell ref="FX3:GJ3"/>
    <mergeCell ref="GM3:GN3"/>
    <mergeCell ref="GX3:HJ3"/>
    <mergeCell ref="HM3:HO3"/>
    <mergeCell ref="HP3:HR3"/>
    <mergeCell ref="HZ3:IL3"/>
    <mergeCell ref="IO3:IP3"/>
    <mergeCell ref="IZ3:JL3"/>
    <mergeCell ref="JO3:JQ3"/>
    <mergeCell ref="CS1:ER1"/>
    <mergeCell ref="JO4:JQ4"/>
    <mergeCell ref="JR3:JT3"/>
    <mergeCell ref="KB3:KN3"/>
    <mergeCell ref="KQ3:KR3"/>
    <mergeCell ref="CT4:DF4"/>
    <mergeCell ref="B1:AO1"/>
    <mergeCell ref="AA7:AF7"/>
    <mergeCell ref="AK7:AO7"/>
    <mergeCell ref="X13:Y14"/>
    <mergeCell ref="G16:H16"/>
    <mergeCell ref="L16:M16"/>
    <mergeCell ref="S16:T16"/>
    <mergeCell ref="G15:H15"/>
    <mergeCell ref="I15:J16"/>
    <mergeCell ref="B26:C27"/>
    <mergeCell ref="D26:K27"/>
    <mergeCell ref="L26:M27"/>
    <mergeCell ref="N26:O27"/>
    <mergeCell ref="S26:V27"/>
    <mergeCell ref="W26:X27"/>
    <mergeCell ref="Y26:AB27"/>
    <mergeCell ref="V11:W11"/>
    <mergeCell ref="AF12:AJ12"/>
    <mergeCell ref="AK12:AL12"/>
    <mergeCell ref="Q14:R14"/>
    <mergeCell ref="V14:W14"/>
    <mergeCell ref="AF15:AJ15"/>
    <mergeCell ref="AK15:AL15"/>
    <mergeCell ref="AF16:AJ16"/>
    <mergeCell ref="AK16:AL16"/>
    <mergeCell ref="L25:M25"/>
    <mergeCell ref="N25:O25"/>
    <mergeCell ref="N24:O24"/>
    <mergeCell ref="S24:X24"/>
    <mergeCell ref="AQ2:CP3"/>
    <mergeCell ref="G3:N3"/>
    <mergeCell ref="AH3:AO3"/>
    <mergeCell ref="B5:L7"/>
    <mergeCell ref="O5:W5"/>
    <mergeCell ref="Z5:AI5"/>
    <mergeCell ref="AM5:AO5"/>
    <mergeCell ref="AR5:AT5"/>
    <mergeCell ref="AU5:AV5"/>
    <mergeCell ref="O6:W6"/>
    <mergeCell ref="Z6:AI6"/>
    <mergeCell ref="AL6:AO6"/>
    <mergeCell ref="O7:W7"/>
    <mergeCell ref="BT5:BU5"/>
    <mergeCell ref="BV5:BX5"/>
    <mergeCell ref="BY5:BZ5"/>
    <mergeCell ref="AW5:AY5"/>
    <mergeCell ref="AZ5:BA5"/>
    <mergeCell ref="BB5:BD5"/>
    <mergeCell ref="BE5:BF5"/>
    <mergeCell ref="BG5:BI5"/>
    <mergeCell ref="BJ5:BK5"/>
    <mergeCell ref="BL5:BN5"/>
    <mergeCell ref="BO5:BP5"/>
    <mergeCell ref="BO7:BP7"/>
    <mergeCell ref="BQ5:BS5"/>
    <mergeCell ref="CT6:DF6"/>
    <mergeCell ref="DG6:DH6"/>
    <mergeCell ref="DI6:DK6"/>
    <mergeCell ref="DL6:DN6"/>
    <mergeCell ref="DS6:DT6"/>
    <mergeCell ref="AQ1:CP1"/>
    <mergeCell ref="BT9:CF9"/>
    <mergeCell ref="CI9:CJ9"/>
    <mergeCell ref="CF7:CH7"/>
    <mergeCell ref="CI7:CJ7"/>
    <mergeCell ref="H8:L8"/>
    <mergeCell ref="R8:W8"/>
    <mergeCell ref="AD8:AH8"/>
    <mergeCell ref="AQ8:CP8"/>
    <mergeCell ref="BQ7:BS7"/>
    <mergeCell ref="BT7:BU7"/>
    <mergeCell ref="BV7:BX7"/>
    <mergeCell ref="BY7:BZ7"/>
    <mergeCell ref="CA7:CC7"/>
    <mergeCell ref="CD7:CE7"/>
    <mergeCell ref="BB7:BD7"/>
    <mergeCell ref="BE7:BF7"/>
    <mergeCell ref="BG7:BI7"/>
    <mergeCell ref="BJ7:BK7"/>
    <mergeCell ref="BL7:BN7"/>
    <mergeCell ref="AR7:AT7"/>
    <mergeCell ref="AU7:AV7"/>
    <mergeCell ref="AW7:AY7"/>
    <mergeCell ref="AZ7:BA7"/>
    <mergeCell ref="H9:AM9"/>
    <mergeCell ref="AR9:BD9"/>
    <mergeCell ref="BG9:BI9"/>
    <mergeCell ref="BJ9:BL9"/>
    <mergeCell ref="CG10:CH10"/>
    <mergeCell ref="CI10:CJ10"/>
    <mergeCell ref="CK10:CM10"/>
    <mergeCell ref="B11:C12"/>
    <mergeCell ref="E11:F12"/>
    <mergeCell ref="G11:H12"/>
    <mergeCell ref="I11:J12"/>
    <mergeCell ref="L11:M12"/>
    <mergeCell ref="N11:O12"/>
    <mergeCell ref="Q11:R11"/>
    <mergeCell ref="AR10:BD10"/>
    <mergeCell ref="BE10:BF10"/>
    <mergeCell ref="BG10:BI10"/>
    <mergeCell ref="BJ10:BL10"/>
    <mergeCell ref="BQ10:BR10"/>
    <mergeCell ref="BT10:CF10"/>
    <mergeCell ref="Q12:R12"/>
    <mergeCell ref="V12:W12"/>
    <mergeCell ref="AA12:AB12"/>
    <mergeCell ref="AR12:BD12"/>
    <mergeCell ref="BE12:BF12"/>
    <mergeCell ref="BG12:BI12"/>
    <mergeCell ref="AR11:BD11"/>
    <mergeCell ref="BE11:BF11"/>
    <mergeCell ref="BG11:BI11"/>
    <mergeCell ref="S11:T12"/>
    <mergeCell ref="X11:Y12"/>
    <mergeCell ref="AA11:AB11"/>
    <mergeCell ref="AC11:AD12"/>
    <mergeCell ref="BJ12:BL12"/>
    <mergeCell ref="AF11:AN11"/>
    <mergeCell ref="BQ12:BR12"/>
    <mergeCell ref="BT12:CF12"/>
    <mergeCell ref="CG12:CH12"/>
    <mergeCell ref="CI12:CJ12"/>
    <mergeCell ref="CK12:CM12"/>
    <mergeCell ref="CG11:CH11"/>
    <mergeCell ref="CI11:CJ11"/>
    <mergeCell ref="CK11:CM11"/>
    <mergeCell ref="BJ11:BL11"/>
    <mergeCell ref="BQ11:BR11"/>
    <mergeCell ref="BT11:CF11"/>
    <mergeCell ref="AR13:BD13"/>
    <mergeCell ref="B13:C14"/>
    <mergeCell ref="E13:F14"/>
    <mergeCell ref="G13:H13"/>
    <mergeCell ref="I13:J14"/>
    <mergeCell ref="L13:M13"/>
    <mergeCell ref="N13:O14"/>
    <mergeCell ref="AF13:AJ13"/>
    <mergeCell ref="AK13:AL13"/>
    <mergeCell ref="AF14:AJ14"/>
    <mergeCell ref="AK14:AL14"/>
    <mergeCell ref="BJ14:BL14"/>
    <mergeCell ref="BQ14:BR14"/>
    <mergeCell ref="BT14:CF14"/>
    <mergeCell ref="CG14:CH14"/>
    <mergeCell ref="CI14:CJ14"/>
    <mergeCell ref="CK14:CM14"/>
    <mergeCell ref="CI13:CJ13"/>
    <mergeCell ref="CK13:CM13"/>
    <mergeCell ref="G14:H14"/>
    <mergeCell ref="L14:M14"/>
    <mergeCell ref="AR14:BD14"/>
    <mergeCell ref="BE14:BF14"/>
    <mergeCell ref="BG14:BI14"/>
    <mergeCell ref="BE13:BF13"/>
    <mergeCell ref="BG13:BI13"/>
    <mergeCell ref="BJ13:BL13"/>
    <mergeCell ref="BQ13:BR13"/>
    <mergeCell ref="BT13:CF13"/>
    <mergeCell ref="CG13:CH13"/>
    <mergeCell ref="Q13:R13"/>
    <mergeCell ref="S13:T14"/>
    <mergeCell ref="V13:W13"/>
    <mergeCell ref="BQ15:BR15"/>
    <mergeCell ref="BT15:CF15"/>
    <mergeCell ref="CG15:CH15"/>
    <mergeCell ref="CI15:CJ15"/>
    <mergeCell ref="U15:V16"/>
    <mergeCell ref="X15:Y15"/>
    <mergeCell ref="Z15:AA16"/>
    <mergeCell ref="AR15:BD15"/>
    <mergeCell ref="BE15:BF15"/>
    <mergeCell ref="BQ16:BR16"/>
    <mergeCell ref="BT16:CF16"/>
    <mergeCell ref="CG16:CH16"/>
    <mergeCell ref="CI16:CJ16"/>
    <mergeCell ref="X16:Y16"/>
    <mergeCell ref="AR16:BD16"/>
    <mergeCell ref="BE16:BF16"/>
    <mergeCell ref="BG16:BI16"/>
    <mergeCell ref="BJ16:BL16"/>
    <mergeCell ref="BG15:BI15"/>
    <mergeCell ref="BJ15:BL15"/>
    <mergeCell ref="CK16:CM16"/>
    <mergeCell ref="B17:C18"/>
    <mergeCell ref="E17:F18"/>
    <mergeCell ref="G17:H17"/>
    <mergeCell ref="I17:J18"/>
    <mergeCell ref="L17:P17"/>
    <mergeCell ref="B15:C16"/>
    <mergeCell ref="E15:F16"/>
    <mergeCell ref="L15:M15"/>
    <mergeCell ref="S15:T15"/>
    <mergeCell ref="CK17:CM17"/>
    <mergeCell ref="G18:H18"/>
    <mergeCell ref="L18:P18"/>
    <mergeCell ref="T18:Z18"/>
    <mergeCell ref="AR18:BD18"/>
    <mergeCell ref="BE18:BF18"/>
    <mergeCell ref="BG18:BI18"/>
    <mergeCell ref="BJ18:BL18"/>
    <mergeCell ref="BQ18:BR18"/>
    <mergeCell ref="CK15:CM15"/>
    <mergeCell ref="BG17:BI17"/>
    <mergeCell ref="BJ17:BL17"/>
    <mergeCell ref="BQ17:BR17"/>
    <mergeCell ref="BT17:CF17"/>
    <mergeCell ref="CG17:CH17"/>
    <mergeCell ref="CI17:CJ17"/>
    <mergeCell ref="Q17:R18"/>
    <mergeCell ref="T17:Z17"/>
    <mergeCell ref="AA17:AB18"/>
    <mergeCell ref="AR17:BD17"/>
    <mergeCell ref="BE17:BF17"/>
    <mergeCell ref="BT18:CF18"/>
    <mergeCell ref="CG18:CH18"/>
    <mergeCell ref="CI18:CJ18"/>
    <mergeCell ref="AF17:AJ17"/>
    <mergeCell ref="AK17:AL17"/>
    <mergeCell ref="AF18:AJ18"/>
    <mergeCell ref="AK18:AL18"/>
    <mergeCell ref="CK18:CM18"/>
    <mergeCell ref="B19:C20"/>
    <mergeCell ref="E19:F20"/>
    <mergeCell ref="G19:I19"/>
    <mergeCell ref="J19:K20"/>
    <mergeCell ref="M19:N19"/>
    <mergeCell ref="O19:P20"/>
    <mergeCell ref="BQ20:BR20"/>
    <mergeCell ref="BT20:CF20"/>
    <mergeCell ref="CG20:CH20"/>
    <mergeCell ref="CI20:CJ20"/>
    <mergeCell ref="CK20:CM20"/>
    <mergeCell ref="CI19:CJ19"/>
    <mergeCell ref="CK19:CM19"/>
    <mergeCell ref="G20:I20"/>
    <mergeCell ref="M20:N20"/>
    <mergeCell ref="R20:T20"/>
    <mergeCell ref="X20:AB20"/>
    <mergeCell ref="AR20:BD20"/>
    <mergeCell ref="BE20:BF20"/>
    <mergeCell ref="BG20:BI20"/>
    <mergeCell ref="BE19:BF19"/>
    <mergeCell ref="BG19:BI19"/>
    <mergeCell ref="BJ19:BL19"/>
    <mergeCell ref="BQ19:BR19"/>
    <mergeCell ref="BT19:CF19"/>
    <mergeCell ref="CG19:CH19"/>
    <mergeCell ref="R19:T19"/>
    <mergeCell ref="U19:V20"/>
    <mergeCell ref="X19:AB19"/>
    <mergeCell ref="B21:C22"/>
    <mergeCell ref="E21:F22"/>
    <mergeCell ref="G21:I21"/>
    <mergeCell ref="J21:K22"/>
    <mergeCell ref="M21:O21"/>
    <mergeCell ref="P21:Q22"/>
    <mergeCell ref="G22:I22"/>
    <mergeCell ref="M22:O22"/>
    <mergeCell ref="BJ20:BL20"/>
    <mergeCell ref="AC19:AD20"/>
    <mergeCell ref="AR19:BD19"/>
    <mergeCell ref="BJ21:BL21"/>
    <mergeCell ref="BQ21:BR21"/>
    <mergeCell ref="BT21:CF21"/>
    <mergeCell ref="CG21:CH21"/>
    <mergeCell ref="AF20:AJ20"/>
    <mergeCell ref="AF19:AJ19"/>
    <mergeCell ref="AK19:AL19"/>
    <mergeCell ref="CI21:CJ21"/>
    <mergeCell ref="CK21:CM21"/>
    <mergeCell ref="S21:U21"/>
    <mergeCell ref="V21:W22"/>
    <mergeCell ref="AR21:BD21"/>
    <mergeCell ref="BE21:BF21"/>
    <mergeCell ref="BG21:BI21"/>
    <mergeCell ref="S22:U22"/>
    <mergeCell ref="AR22:BD22"/>
    <mergeCell ref="BE22:BF22"/>
    <mergeCell ref="CK22:CM22"/>
    <mergeCell ref="BG22:BI22"/>
    <mergeCell ref="BJ22:BL22"/>
    <mergeCell ref="BQ22:BR22"/>
    <mergeCell ref="BT22:CF22"/>
    <mergeCell ref="CG22:CH22"/>
    <mergeCell ref="CI22:CJ22"/>
    <mergeCell ref="CI27:CJ27"/>
    <mergeCell ref="CK27:CM27"/>
    <mergeCell ref="AN26:AO26"/>
    <mergeCell ref="AR23:BD23"/>
    <mergeCell ref="BE23:BF23"/>
    <mergeCell ref="BG23:BI23"/>
    <mergeCell ref="BJ23:BL23"/>
    <mergeCell ref="BQ23:BR23"/>
    <mergeCell ref="BT23:CF23"/>
    <mergeCell ref="CG23:CH23"/>
    <mergeCell ref="CI23:CJ23"/>
    <mergeCell ref="CK23:CM23"/>
    <mergeCell ref="CK24:CM24"/>
    <mergeCell ref="CK25:CM25"/>
    <mergeCell ref="AR25:BD25"/>
    <mergeCell ref="BE25:BF25"/>
    <mergeCell ref="BG25:BI25"/>
    <mergeCell ref="BJ25:BL25"/>
    <mergeCell ref="BQ25:BR25"/>
    <mergeCell ref="BT25:CF25"/>
    <mergeCell ref="BG24:BI24"/>
    <mergeCell ref="BJ24:BL24"/>
    <mergeCell ref="BQ24:BR24"/>
    <mergeCell ref="BT24:CF24"/>
    <mergeCell ref="CG24:CH24"/>
    <mergeCell ref="CI24:CJ24"/>
    <mergeCell ref="AR24:BD24"/>
    <mergeCell ref="BE24:BF24"/>
    <mergeCell ref="CG25:CH25"/>
    <mergeCell ref="CI25:CJ25"/>
    <mergeCell ref="L28:M29"/>
    <mergeCell ref="N28:O29"/>
    <mergeCell ref="S28:V29"/>
    <mergeCell ref="AC26:AD27"/>
    <mergeCell ref="CI28:CJ28"/>
    <mergeCell ref="CK28:CM28"/>
    <mergeCell ref="AN29:AO29"/>
    <mergeCell ref="AR29:BD29"/>
    <mergeCell ref="BE29:BF29"/>
    <mergeCell ref="BG29:BI29"/>
    <mergeCell ref="BJ29:BL29"/>
    <mergeCell ref="BQ29:BR29"/>
    <mergeCell ref="BT29:CF29"/>
    <mergeCell ref="CG29:CH29"/>
    <mergeCell ref="BE28:BF28"/>
    <mergeCell ref="BG28:BI28"/>
    <mergeCell ref="BJ28:BL28"/>
    <mergeCell ref="BQ28:BR28"/>
    <mergeCell ref="BT28:CF28"/>
    <mergeCell ref="CG28:CH28"/>
    <mergeCell ref="AR28:BD28"/>
    <mergeCell ref="CI29:CJ29"/>
    <mergeCell ref="CK29:CM29"/>
    <mergeCell ref="BQ26:BR26"/>
    <mergeCell ref="BT26:CF26"/>
    <mergeCell ref="AF26:AL26"/>
    <mergeCell ref="CG26:CH26"/>
    <mergeCell ref="CI26:CJ26"/>
    <mergeCell ref="CK26:CM26"/>
    <mergeCell ref="AN27:AO27"/>
    <mergeCell ref="AR27:BD27"/>
    <mergeCell ref="BE27:BF27"/>
    <mergeCell ref="B30:C31"/>
    <mergeCell ref="D30:K31"/>
    <mergeCell ref="L30:M31"/>
    <mergeCell ref="N30:O31"/>
    <mergeCell ref="S30:V31"/>
    <mergeCell ref="W30:X31"/>
    <mergeCell ref="Y30:AB31"/>
    <mergeCell ref="AC30:AD31"/>
    <mergeCell ref="W28:X29"/>
    <mergeCell ref="Y28:AB29"/>
    <mergeCell ref="AC28:AD29"/>
    <mergeCell ref="AK28:AL29"/>
    <mergeCell ref="BQ30:BR30"/>
    <mergeCell ref="BT30:CF30"/>
    <mergeCell ref="CG30:CH30"/>
    <mergeCell ref="CI30:CJ30"/>
    <mergeCell ref="CK30:CM30"/>
    <mergeCell ref="AN31:AO31"/>
    <mergeCell ref="AR31:BD31"/>
    <mergeCell ref="BE31:BF31"/>
    <mergeCell ref="BG31:BI31"/>
    <mergeCell ref="BJ31:BL31"/>
    <mergeCell ref="AN30:AO30"/>
    <mergeCell ref="AR30:BD30"/>
    <mergeCell ref="BE30:BF30"/>
    <mergeCell ref="BG30:BI30"/>
    <mergeCell ref="BJ30:BL30"/>
    <mergeCell ref="BQ31:BR31"/>
    <mergeCell ref="BT31:CF31"/>
    <mergeCell ref="CG31:CH31"/>
    <mergeCell ref="CI31:CJ31"/>
    <mergeCell ref="CK31:CM31"/>
    <mergeCell ref="CI32:CJ32"/>
    <mergeCell ref="CK32:CM32"/>
    <mergeCell ref="AR33:BD33"/>
    <mergeCell ref="BE33:BF33"/>
    <mergeCell ref="BG33:BI33"/>
    <mergeCell ref="BJ33:BL33"/>
    <mergeCell ref="BQ33:BR33"/>
    <mergeCell ref="BT33:CF33"/>
    <mergeCell ref="CG33:CH33"/>
    <mergeCell ref="AR32:BD32"/>
    <mergeCell ref="BE32:BF32"/>
    <mergeCell ref="BG32:BI32"/>
    <mergeCell ref="BJ32:BL32"/>
    <mergeCell ref="BQ32:BR32"/>
    <mergeCell ref="BT32:CF32"/>
    <mergeCell ref="CI33:CJ33"/>
    <mergeCell ref="CK33:CM33"/>
    <mergeCell ref="B34:C35"/>
    <mergeCell ref="D34:K35"/>
    <mergeCell ref="L34:M35"/>
    <mergeCell ref="N34:O35"/>
    <mergeCell ref="AF34:AJ35"/>
    <mergeCell ref="AK34:AL35"/>
    <mergeCell ref="AN34:AO34"/>
    <mergeCell ref="AR34:BD34"/>
    <mergeCell ref="W32:X33"/>
    <mergeCell ref="Y32:AB33"/>
    <mergeCell ref="AC32:AD33"/>
    <mergeCell ref="AK32:AL33"/>
    <mergeCell ref="AN32:AO32"/>
    <mergeCell ref="AN33:AO33"/>
    <mergeCell ref="B32:C33"/>
    <mergeCell ref="D32:K33"/>
    <mergeCell ref="L32:M33"/>
    <mergeCell ref="N32:O33"/>
    <mergeCell ref="S32:V33"/>
    <mergeCell ref="CI34:CJ34"/>
    <mergeCell ref="CK34:CM34"/>
    <mergeCell ref="R35:AD35"/>
    <mergeCell ref="AR35:BD35"/>
    <mergeCell ref="BG35:BI35"/>
    <mergeCell ref="BJ35:BL35"/>
    <mergeCell ref="BQ35:BR35"/>
    <mergeCell ref="BT35:CF35"/>
    <mergeCell ref="BE34:BF34"/>
    <mergeCell ref="BG34:BI34"/>
    <mergeCell ref="BJ34:BL34"/>
    <mergeCell ref="BQ34:BR34"/>
    <mergeCell ref="BT34:CF34"/>
    <mergeCell ref="CG34:CH34"/>
    <mergeCell ref="CG35:CH35"/>
    <mergeCell ref="CI35:CJ35"/>
    <mergeCell ref="CK35:CM35"/>
    <mergeCell ref="BE35:BF35"/>
    <mergeCell ref="D36:K37"/>
    <mergeCell ref="L36:M37"/>
    <mergeCell ref="N36:O37"/>
    <mergeCell ref="U36:X36"/>
    <mergeCell ref="AB36:AD36"/>
    <mergeCell ref="AR36:BD36"/>
    <mergeCell ref="CI36:CJ36"/>
    <mergeCell ref="CK36:CM36"/>
    <mergeCell ref="U37:X37"/>
    <mergeCell ref="AR37:BD37"/>
    <mergeCell ref="BE37:BF37"/>
    <mergeCell ref="BG37:BI37"/>
    <mergeCell ref="BJ37:BL37"/>
    <mergeCell ref="BQ37:BR37"/>
    <mergeCell ref="BT37:CF37"/>
    <mergeCell ref="BE36:BF36"/>
    <mergeCell ref="BG36:BI36"/>
    <mergeCell ref="BJ36:BL36"/>
    <mergeCell ref="BQ36:BR36"/>
    <mergeCell ref="BT36:CF36"/>
    <mergeCell ref="CG36:CH36"/>
    <mergeCell ref="AF36:AJ37"/>
    <mergeCell ref="AK36:AL37"/>
    <mergeCell ref="AN36:AO36"/>
    <mergeCell ref="AN37:AO37"/>
    <mergeCell ref="B39:C40"/>
    <mergeCell ref="D39:E40"/>
    <mergeCell ref="I39:J40"/>
    <mergeCell ref="M39:O40"/>
    <mergeCell ref="R39:T39"/>
    <mergeCell ref="U39:Y39"/>
    <mergeCell ref="CG37:CH37"/>
    <mergeCell ref="CI37:CJ37"/>
    <mergeCell ref="CK37:CM37"/>
    <mergeCell ref="AA38:AD38"/>
    <mergeCell ref="AR38:BD38"/>
    <mergeCell ref="BE38:BF38"/>
    <mergeCell ref="BG38:BI38"/>
    <mergeCell ref="BJ38:BL38"/>
    <mergeCell ref="BQ38:BR38"/>
    <mergeCell ref="AA39:AD40"/>
    <mergeCell ref="AR39:BD39"/>
    <mergeCell ref="BE39:BF39"/>
    <mergeCell ref="BG39:BI39"/>
    <mergeCell ref="BJ39:BL39"/>
    <mergeCell ref="BQ39:BR39"/>
    <mergeCell ref="BT38:CF38"/>
    <mergeCell ref="CG38:CH38"/>
    <mergeCell ref="B36:C37"/>
    <mergeCell ref="CI38:CJ38"/>
    <mergeCell ref="BT39:CF39"/>
    <mergeCell ref="CG39:CH39"/>
    <mergeCell ref="CI39:CJ39"/>
    <mergeCell ref="CK39:CM39"/>
    <mergeCell ref="AR40:BD40"/>
    <mergeCell ref="BE40:BF40"/>
    <mergeCell ref="BG40:BI40"/>
    <mergeCell ref="CI40:CJ40"/>
    <mergeCell ref="CK40:CM40"/>
    <mergeCell ref="CK38:CM38"/>
    <mergeCell ref="CK42:CM42"/>
    <mergeCell ref="AR41:BD41"/>
    <mergeCell ref="BE41:BF41"/>
    <mergeCell ref="BG41:BI41"/>
    <mergeCell ref="BJ41:BL41"/>
    <mergeCell ref="BQ41:BR41"/>
    <mergeCell ref="BT41:CF41"/>
    <mergeCell ref="CG41:CH41"/>
    <mergeCell ref="CI41:CJ41"/>
    <mergeCell ref="CK41:CM41"/>
    <mergeCell ref="AR42:BD42"/>
    <mergeCell ref="BE42:BF42"/>
    <mergeCell ref="BG42:BI42"/>
    <mergeCell ref="BJ42:BL42"/>
    <mergeCell ref="BQ42:BR42"/>
    <mergeCell ref="BT42:CF42"/>
    <mergeCell ref="CG42:CH42"/>
    <mergeCell ref="C48:I48"/>
    <mergeCell ref="L48:Q48"/>
    <mergeCell ref="U48:V48"/>
    <mergeCell ref="W48:X48"/>
    <mergeCell ref="AC48:AD48"/>
    <mergeCell ref="AR48:BD48"/>
    <mergeCell ref="BE48:BF48"/>
    <mergeCell ref="BE47:BF47"/>
    <mergeCell ref="L47:Q47"/>
    <mergeCell ref="U47:V47"/>
    <mergeCell ref="W47:X47"/>
    <mergeCell ref="AC47:AD47"/>
    <mergeCell ref="AR47:BD47"/>
    <mergeCell ref="CG43:CH43"/>
    <mergeCell ref="CI42:CJ42"/>
    <mergeCell ref="CI43:CJ43"/>
    <mergeCell ref="CK43:CM43"/>
    <mergeCell ref="C44:D44"/>
    <mergeCell ref="L44:Q44"/>
    <mergeCell ref="U44:V44"/>
    <mergeCell ref="W44:X44"/>
    <mergeCell ref="AC44:AD44"/>
    <mergeCell ref="AR44:BD44"/>
    <mergeCell ref="CI44:CJ44"/>
    <mergeCell ref="CK44:CM44"/>
    <mergeCell ref="BG44:BI44"/>
    <mergeCell ref="BJ44:BL44"/>
    <mergeCell ref="BQ44:BR44"/>
    <mergeCell ref="BT44:CF44"/>
    <mergeCell ref="CG44:CH44"/>
    <mergeCell ref="S43:V43"/>
    <mergeCell ref="AR43:BD43"/>
    <mergeCell ref="K45:K48"/>
    <mergeCell ref="L45:Q45"/>
    <mergeCell ref="U45:V45"/>
    <mergeCell ref="W45:X45"/>
    <mergeCell ref="AC45:AD45"/>
    <mergeCell ref="AR45:BD45"/>
    <mergeCell ref="BE44:BF44"/>
    <mergeCell ref="L46:Q46"/>
    <mergeCell ref="U46:V46"/>
    <mergeCell ref="W46:X46"/>
    <mergeCell ref="AC46:AD46"/>
    <mergeCell ref="AR46:BD46"/>
    <mergeCell ref="BE46:BF46"/>
    <mergeCell ref="Y44:Z44"/>
    <mergeCell ref="BG46:BI46"/>
    <mergeCell ref="BE45:BF45"/>
    <mergeCell ref="BG45:BI45"/>
    <mergeCell ref="Y45:Z45"/>
    <mergeCell ref="AF44:AG44"/>
    <mergeCell ref="AH44:AI44"/>
    <mergeCell ref="AF45:AG45"/>
    <mergeCell ref="AH45:AI45"/>
    <mergeCell ref="AF46:AG46"/>
    <mergeCell ref="AH46:AI46"/>
    <mergeCell ref="AF47:AG47"/>
    <mergeCell ref="AH47:AI47"/>
    <mergeCell ref="AF48:AG48"/>
    <mergeCell ref="AH48:AI48"/>
    <mergeCell ref="Y46:Z46"/>
    <mergeCell ref="Y47:Z47"/>
    <mergeCell ref="Y48:Z48"/>
    <mergeCell ref="L51:Q51"/>
    <mergeCell ref="U51:V51"/>
    <mergeCell ref="W51:X51"/>
    <mergeCell ref="AC51:AD51"/>
    <mergeCell ref="B54:Q54"/>
    <mergeCell ref="AH54:AO54"/>
    <mergeCell ref="C56:F56"/>
    <mergeCell ref="G56:J56"/>
    <mergeCell ref="D58:E59"/>
    <mergeCell ref="H60:I60"/>
    <mergeCell ref="D50:E51"/>
    <mergeCell ref="G50:H51"/>
    <mergeCell ref="K50:K51"/>
    <mergeCell ref="L50:Q50"/>
    <mergeCell ref="CK48:CM48"/>
    <mergeCell ref="BG48:BI48"/>
    <mergeCell ref="BJ46:BL46"/>
    <mergeCell ref="BQ46:BR46"/>
    <mergeCell ref="BT46:CF46"/>
    <mergeCell ref="CG46:CH46"/>
    <mergeCell ref="CI46:CJ46"/>
    <mergeCell ref="CK46:CM46"/>
    <mergeCell ref="CI49:CJ49"/>
    <mergeCell ref="CK49:CM49"/>
    <mergeCell ref="CI47:CJ47"/>
    <mergeCell ref="CK47:CM47"/>
    <mergeCell ref="BG47:BI47"/>
    <mergeCell ref="BJ47:BL47"/>
    <mergeCell ref="BQ47:BR47"/>
    <mergeCell ref="BT47:CF47"/>
    <mergeCell ref="CG47:CH47"/>
    <mergeCell ref="C45:D46"/>
    <mergeCell ref="AB69:AO69"/>
    <mergeCell ref="AM74:AO74"/>
    <mergeCell ref="AM75:AO76"/>
    <mergeCell ref="AB66:AF66"/>
    <mergeCell ref="AH66:AL66"/>
    <mergeCell ref="AM66:AN66"/>
    <mergeCell ref="E67:I67"/>
    <mergeCell ref="N67:R67"/>
    <mergeCell ref="V67:Z67"/>
    <mergeCell ref="AB67:AF67"/>
    <mergeCell ref="AH67:AL67"/>
    <mergeCell ref="AM67:AN67"/>
    <mergeCell ref="E66:I66"/>
    <mergeCell ref="N66:R66"/>
    <mergeCell ref="V66:Z66"/>
    <mergeCell ref="G61:J62"/>
    <mergeCell ref="V62:W62"/>
    <mergeCell ref="B65:H65"/>
    <mergeCell ref="N65:R65"/>
    <mergeCell ref="CI48:CJ48"/>
    <mergeCell ref="AQ50:CP50"/>
    <mergeCell ref="AR49:BD49"/>
    <mergeCell ref="BE49:BF49"/>
    <mergeCell ref="BG49:BI49"/>
    <mergeCell ref="BJ49:BL49"/>
    <mergeCell ref="BQ49:BR49"/>
    <mergeCell ref="BT49:CF49"/>
    <mergeCell ref="CG49:CH49"/>
    <mergeCell ref="BE43:BF43"/>
    <mergeCell ref="BG43:BI43"/>
    <mergeCell ref="U50:V50"/>
    <mergeCell ref="W50:X50"/>
    <mergeCell ref="AF50:AG50"/>
    <mergeCell ref="AH50:AI50"/>
    <mergeCell ref="AF51:AG51"/>
    <mergeCell ref="AH51:AI51"/>
    <mergeCell ref="AC50:AD50"/>
    <mergeCell ref="CI45:CJ45"/>
    <mergeCell ref="CK45:CM45"/>
    <mergeCell ref="BJ45:BL45"/>
    <mergeCell ref="BQ45:BR45"/>
    <mergeCell ref="BT45:CF45"/>
    <mergeCell ref="CG45:CH45"/>
    <mergeCell ref="BJ43:BL43"/>
    <mergeCell ref="BQ43:BR43"/>
    <mergeCell ref="BT43:CF43"/>
    <mergeCell ref="W43:AD43"/>
    <mergeCell ref="Y50:Z50"/>
    <mergeCell ref="Y51:Z51"/>
    <mergeCell ref="AE43:AI43"/>
    <mergeCell ref="AF39:AK39"/>
    <mergeCell ref="AF40:AK40"/>
    <mergeCell ref="AK20:AL20"/>
    <mergeCell ref="AF21:AJ21"/>
    <mergeCell ref="AK21:AL21"/>
    <mergeCell ref="AF22:AJ22"/>
    <mergeCell ref="AK22:AL22"/>
    <mergeCell ref="AF23:AJ23"/>
    <mergeCell ref="AK23:AL23"/>
    <mergeCell ref="AF24:AJ24"/>
    <mergeCell ref="AK24:AL24"/>
    <mergeCell ref="AK30:AL31"/>
    <mergeCell ref="BJ48:BL48"/>
    <mergeCell ref="BQ48:BR48"/>
    <mergeCell ref="BT48:CF48"/>
    <mergeCell ref="CG48:CH48"/>
    <mergeCell ref="BJ40:BL40"/>
    <mergeCell ref="BQ40:BR40"/>
    <mergeCell ref="BT40:CF40"/>
    <mergeCell ref="CG40:CH40"/>
    <mergeCell ref="CG32:CH32"/>
    <mergeCell ref="BG27:BI27"/>
    <mergeCell ref="BJ27:BL27"/>
    <mergeCell ref="AR26:BD26"/>
    <mergeCell ref="BE26:BF26"/>
    <mergeCell ref="BG26:BI26"/>
    <mergeCell ref="BJ26:BL26"/>
    <mergeCell ref="BQ27:BR27"/>
    <mergeCell ref="BT27:CF27"/>
    <mergeCell ref="CG27:CH27"/>
    <mergeCell ref="AZ61:BA61"/>
    <mergeCell ref="AZ62:BA62"/>
    <mergeCell ref="AZ63:BA63"/>
    <mergeCell ref="AZ64:BA64"/>
    <mergeCell ref="AZ65:BA65"/>
    <mergeCell ref="AZ66:BA66"/>
    <mergeCell ref="AZ67:BA67"/>
    <mergeCell ref="AZ68:BA68"/>
    <mergeCell ref="BF61:BG61"/>
    <mergeCell ref="BF62:BG62"/>
    <mergeCell ref="BF63:BG63"/>
    <mergeCell ref="BF64:BG64"/>
    <mergeCell ref="BF65:BG65"/>
    <mergeCell ref="DS66:DT66"/>
    <mergeCell ref="DV66:EH66"/>
    <mergeCell ref="EI66:EJ66"/>
    <mergeCell ref="EK66:EL66"/>
    <mergeCell ref="CT61:DF61"/>
    <mergeCell ref="DG61:DH61"/>
    <mergeCell ref="DI61:DK61"/>
    <mergeCell ref="DL61:DN61"/>
    <mergeCell ref="DS61:DT61"/>
    <mergeCell ref="DV61:EH61"/>
    <mergeCell ref="EI61:EJ61"/>
    <mergeCell ref="EK61:EL61"/>
    <mergeCell ref="CT63:DF63"/>
    <mergeCell ref="DG63:DH63"/>
    <mergeCell ref="DI63:DK63"/>
    <mergeCell ref="DL63:DN63"/>
    <mergeCell ref="DS63:DT63"/>
    <mergeCell ref="DV63:EH63"/>
    <mergeCell ref="EI63:EJ63"/>
  </mergeCells>
  <conditionalFormatting sqref="L45 R45 R48 L48 L50 R50">
    <cfRule type="notContainsText" dxfId="131" priority="68" operator="notContains" text="Aucune">
      <formula>ISERROR(SEARCH("Aucune",L45))</formula>
    </cfRule>
  </conditionalFormatting>
  <conditionalFormatting sqref="D32:K33">
    <cfRule type="notContainsText" dxfId="130" priority="67" operator="notContains" text="Pas d'anneau">
      <formula>ISERROR(SEARCH("Pas d'anneau",D32))</formula>
    </cfRule>
  </conditionalFormatting>
  <conditionalFormatting sqref="D28:K29">
    <cfRule type="notContainsText" dxfId="129" priority="66" operator="notContains" text="Pas de bracelet">
      <formula>ISERROR(SEARCH("Pas de bracelet",D28))</formula>
    </cfRule>
  </conditionalFormatting>
  <conditionalFormatting sqref="D36:K37">
    <cfRule type="notContainsText" dxfId="128" priority="65" operator="notContains" text="Aucun">
      <formula>ISERROR(SEARCH("Aucun",D36))</formula>
    </cfRule>
  </conditionalFormatting>
  <conditionalFormatting sqref="AM5:AO5">
    <cfRule type="expression" dxfId="127" priority="64">
      <formula>ISBLANK(AM5)</formula>
    </cfRule>
  </conditionalFormatting>
  <conditionalFormatting sqref="B11:C12">
    <cfRule type="expression" dxfId="126" priority="63">
      <formula>+ISBLANK(B11)</formula>
    </cfRule>
  </conditionalFormatting>
  <conditionalFormatting sqref="B13:C14">
    <cfRule type="expression" dxfId="125" priority="62">
      <formula>ISBLANK(B13)</formula>
    </cfRule>
  </conditionalFormatting>
  <conditionalFormatting sqref="B15:C16">
    <cfRule type="expression" dxfId="124" priority="61">
      <formula>ISBLANK(B15)</formula>
    </cfRule>
  </conditionalFormatting>
  <conditionalFormatting sqref="B17:C18">
    <cfRule type="expression" dxfId="123" priority="60">
      <formula>ISBLANK(B17)</formula>
    </cfRule>
  </conditionalFormatting>
  <conditionalFormatting sqref="B19:C20">
    <cfRule type="expression" dxfId="122" priority="59">
      <formula>ISBLANK(B19)</formula>
    </cfRule>
  </conditionalFormatting>
  <conditionalFormatting sqref="B21:C22">
    <cfRule type="expression" dxfId="121" priority="58">
      <formula>ISBLANK(B21)</formula>
    </cfRule>
  </conditionalFormatting>
  <conditionalFormatting sqref="D11">
    <cfRule type="expression" dxfId="120" priority="57">
      <formula>ISBLANK(D11)</formula>
    </cfRule>
  </conditionalFormatting>
  <conditionalFormatting sqref="G61">
    <cfRule type="expression" dxfId="119" priority="56">
      <formula>ISBLANK(G61)</formula>
    </cfRule>
  </conditionalFormatting>
  <conditionalFormatting sqref="AA39">
    <cfRule type="expression" dxfId="118" priority="55">
      <formula>ISBLANK(AA39)</formula>
    </cfRule>
  </conditionalFormatting>
  <conditionalFormatting sqref="D26:K27">
    <cfRule type="notContainsText" dxfId="117" priority="54" operator="notContains" text="Aucune">
      <formula>ISERROR(SEARCH("Aucune",D26))</formula>
    </cfRule>
  </conditionalFormatting>
  <conditionalFormatting sqref="D30:K31">
    <cfRule type="notContainsText" dxfId="116" priority="53" operator="notContains" text="Aucun">
      <formula>ISERROR(SEARCH("Aucun",D30))</formula>
    </cfRule>
  </conditionalFormatting>
  <conditionalFormatting sqref="E66:I66">
    <cfRule type="cellIs" dxfId="115" priority="52" operator="equal">
      <formula>$F$81</formula>
    </cfRule>
  </conditionalFormatting>
  <conditionalFormatting sqref="H9:AM9 AK7:AO7 AL6:AO6">
    <cfRule type="cellIs" dxfId="114" priority="51" operator="equal">
      <formula>$AO$8</formula>
    </cfRule>
  </conditionalFormatting>
  <conditionalFormatting sqref="G3:N3 AH3:AO3 B5:L7">
    <cfRule type="cellIs" dxfId="113" priority="50" operator="equal">
      <formula>$B$4</formula>
    </cfRule>
  </conditionalFormatting>
  <conditionalFormatting sqref="R47 L47">
    <cfRule type="notContainsText" dxfId="112" priority="48" operator="notContains" text="Aucune">
      <formula>ISERROR(SEARCH("Aucune",L47))</formula>
    </cfRule>
  </conditionalFormatting>
  <conditionalFormatting sqref="R46 L46">
    <cfRule type="notContainsText" dxfId="111" priority="47" operator="notContains" text="Aucune">
      <formula>ISERROR(SEARCH("Aucune",L46))</formula>
    </cfRule>
  </conditionalFormatting>
  <conditionalFormatting sqref="L51 R51">
    <cfRule type="notContainsText" dxfId="110" priority="46" operator="notContains" text="Aucune">
      <formula>ISERROR(SEARCH("Aucune",L51))</formula>
    </cfRule>
  </conditionalFormatting>
  <conditionalFormatting sqref="E67:I67">
    <cfRule type="cellIs" dxfId="109" priority="45" operator="equal">
      <formula>$F$81</formula>
    </cfRule>
  </conditionalFormatting>
  <conditionalFormatting sqref="N65:R65">
    <cfRule type="cellIs" dxfId="108" priority="44" operator="equal">
      <formula>$F$81</formula>
    </cfRule>
  </conditionalFormatting>
  <conditionalFormatting sqref="N66:R66">
    <cfRule type="cellIs" dxfId="107" priority="43" operator="equal">
      <formula>$F$81</formula>
    </cfRule>
  </conditionalFormatting>
  <conditionalFormatting sqref="V66:Z66">
    <cfRule type="cellIs" dxfId="106" priority="41" operator="equal">
      <formula>$F$81</formula>
    </cfRule>
  </conditionalFormatting>
  <conditionalFormatting sqref="N67:R67">
    <cfRule type="cellIs" dxfId="105" priority="42" operator="equal">
      <formula>$F$81</formula>
    </cfRule>
  </conditionalFormatting>
  <conditionalFormatting sqref="V67:Z67">
    <cfRule type="cellIs" dxfId="104" priority="40" operator="equal">
      <formula>$F$81</formula>
    </cfRule>
  </conditionalFormatting>
  <conditionalFormatting sqref="AB66:AF66">
    <cfRule type="cellIs" dxfId="103" priority="39" operator="equal">
      <formula>$F$81</formula>
    </cfRule>
  </conditionalFormatting>
  <conditionalFormatting sqref="AB67:AF67">
    <cfRule type="cellIs" dxfId="102" priority="38" operator="equal">
      <formula>$F$81</formula>
    </cfRule>
  </conditionalFormatting>
  <conditionalFormatting sqref="AH67:AN67">
    <cfRule type="cellIs" dxfId="101" priority="36" operator="equal">
      <formula>$F$81</formula>
    </cfRule>
  </conditionalFormatting>
  <conditionalFormatting sqref="AH66:AN66">
    <cfRule type="cellIs" dxfId="100" priority="37" operator="equal">
      <formula>$F$81</formula>
    </cfRule>
  </conditionalFormatting>
  <conditionalFormatting sqref="BE9">
    <cfRule type="cellIs" dxfId="99" priority="35" operator="greaterThan">
      <formula>$AU$5</formula>
    </cfRule>
  </conditionalFormatting>
  <conditionalFormatting sqref="CG9">
    <cfRule type="cellIs" dxfId="98" priority="34" operator="greaterThan">
      <formula>$AU$7</formula>
    </cfRule>
  </conditionalFormatting>
  <conditionalFormatting sqref="BQ9">
    <cfRule type="cellIs" dxfId="97" priority="33" operator="between">
      <formula>$S$13</formula>
      <formula>$X$13</formula>
    </cfRule>
  </conditionalFormatting>
  <conditionalFormatting sqref="DG3">
    <cfRule type="cellIs" dxfId="96" priority="29" operator="greaterThan">
      <formula>$AZ$5</formula>
    </cfRule>
  </conditionalFormatting>
  <conditionalFormatting sqref="EI3">
    <cfRule type="cellIs" dxfId="95" priority="28" operator="greaterThan">
      <formula>$AZ$7</formula>
    </cfRule>
  </conditionalFormatting>
  <conditionalFormatting sqref="DS3">
    <cfRule type="cellIs" dxfId="94" priority="27" operator="between">
      <formula>$S$13</formula>
      <formula>$X$13</formula>
    </cfRule>
  </conditionalFormatting>
  <conditionalFormatting sqref="DG41">
    <cfRule type="cellIs" dxfId="93" priority="25" operator="greaterThan">
      <formula>$BE$5</formula>
    </cfRule>
  </conditionalFormatting>
  <conditionalFormatting sqref="EI41">
    <cfRule type="cellIs" dxfId="92" priority="24" operator="greaterThan">
      <formula>$BE$7</formula>
    </cfRule>
  </conditionalFormatting>
  <conditionalFormatting sqref="DS41">
    <cfRule type="cellIs" dxfId="91" priority="23" operator="between">
      <formula>$S$13</formula>
      <formula>$X$13</formula>
    </cfRule>
  </conditionalFormatting>
  <conditionalFormatting sqref="FI3">
    <cfRule type="cellIs" dxfId="90" priority="22" operator="greaterThan">
      <formula>$BJ$5</formula>
    </cfRule>
  </conditionalFormatting>
  <conditionalFormatting sqref="GK3">
    <cfRule type="cellIs" dxfId="89" priority="21" operator="greaterThan">
      <formula>$BJ$7</formula>
    </cfRule>
  </conditionalFormatting>
  <conditionalFormatting sqref="FU3">
    <cfRule type="cellIs" dxfId="88" priority="20" operator="between">
      <formula>$S$13</formula>
      <formula>$X$13</formula>
    </cfRule>
  </conditionalFormatting>
  <conditionalFormatting sqref="FI37">
    <cfRule type="cellIs" dxfId="87" priority="18" operator="greaterThan">
      <formula>$BO$5</formula>
    </cfRule>
  </conditionalFormatting>
  <conditionalFormatting sqref="GK37">
    <cfRule type="cellIs" dxfId="86" priority="17" operator="greaterThan">
      <formula>$BO$7</formula>
    </cfRule>
  </conditionalFormatting>
  <conditionalFormatting sqref="FU37">
    <cfRule type="cellIs" dxfId="85" priority="16" operator="between">
      <formula>$S$13</formula>
      <formula>$X$13</formula>
    </cfRule>
  </conditionalFormatting>
  <conditionalFormatting sqref="HK3">
    <cfRule type="cellIs" dxfId="84" priority="15" operator="greaterThan">
      <formula>$BT$5</formula>
    </cfRule>
  </conditionalFormatting>
  <conditionalFormatting sqref="IM3">
    <cfRule type="cellIs" dxfId="83" priority="14" operator="greaterThan">
      <formula>$BT$7</formula>
    </cfRule>
  </conditionalFormatting>
  <conditionalFormatting sqref="HW3">
    <cfRule type="cellIs" dxfId="82" priority="13" operator="between">
      <formula>$S$13</formula>
      <formula>$X$13</formula>
    </cfRule>
  </conditionalFormatting>
  <conditionalFormatting sqref="HK35">
    <cfRule type="cellIs" dxfId="81" priority="11" operator="greaterThan">
      <formula>$BY$5</formula>
    </cfRule>
  </conditionalFormatting>
  <conditionalFormatting sqref="IM35">
    <cfRule type="cellIs" dxfId="80" priority="10" operator="greaterThan">
      <formula>$BY$7</formula>
    </cfRule>
  </conditionalFormatting>
  <conditionalFormatting sqref="HW35">
    <cfRule type="cellIs" dxfId="79" priority="9" operator="between">
      <formula>$S$13</formula>
      <formula>$X$13</formula>
    </cfRule>
  </conditionalFormatting>
  <conditionalFormatting sqref="JM3">
    <cfRule type="cellIs" dxfId="78" priority="8" operator="greaterThan">
      <formula>$AU$5</formula>
    </cfRule>
  </conditionalFormatting>
  <conditionalFormatting sqref="KO3">
    <cfRule type="cellIs" dxfId="77" priority="7" operator="greaterThan">
      <formula>$CD$7</formula>
    </cfRule>
  </conditionalFormatting>
  <conditionalFormatting sqref="JY3">
    <cfRule type="cellIs" dxfId="76" priority="6" operator="between">
      <formula>$S$13</formula>
      <formula>$X$13</formula>
    </cfRule>
  </conditionalFormatting>
  <conditionalFormatting sqref="JM35">
    <cfRule type="cellIs" dxfId="75" priority="4" operator="greaterThan">
      <formula>$AU$5</formula>
    </cfRule>
  </conditionalFormatting>
  <conditionalFormatting sqref="KO35">
    <cfRule type="cellIs" dxfId="74" priority="3" operator="greaterThan">
      <formula>$CI$7</formula>
    </cfRule>
  </conditionalFormatting>
  <conditionalFormatting sqref="JY35">
    <cfRule type="cellIs" dxfId="73" priority="2" operator="between">
      <formula>$S$13</formula>
      <formula>$X$13</formula>
    </cfRule>
  </conditionalFormatting>
  <conditionalFormatting sqref="D34:K35">
    <cfRule type="notContainsText" dxfId="72" priority="1" operator="notContains" text="Aucun">
      <formula>ISERROR(SEARCH("Aucun",D34))</formula>
    </cfRule>
  </conditionalFormatting>
  <dataValidations count="3">
    <dataValidation allowBlank="1" showInputMessage="1" showErrorMessage="1" error="CHOISIR DANS LE MENU DEROULANT" sqref="Y7" xr:uid="{00000000-0002-0000-0100-000000000000}"/>
    <dataValidation type="list" allowBlank="1" showInputMessage="1" showErrorMessage="1" error="CHOISIR DANS LE MENU DEROULANT" sqref="O7" xr:uid="{00000000-0002-0000-0100-000001000000}">
      <formula1>INDIRECT(AM75)</formula1>
    </dataValidation>
    <dataValidation type="list" allowBlank="1" showInputMessage="1" showErrorMessage="1" sqref="Z6:AI6" xr:uid="{00000000-0002-0000-0100-000002000000}">
      <formula1>"Homme,Femme"</formula1>
    </dataValidation>
  </dataValidations>
  <printOptions horizontalCentered="1"/>
  <pageMargins left="0" right="0" top="0" bottom="0" header="0.31496062992125984" footer="0.31496062992125984"/>
  <pageSetup paperSize="9" scale="43" fitToWidth="2" orientation="portrait" r:id="rId1"/>
  <colBreaks count="1" manualBreakCount="1">
    <brk id="41" max="1048575" man="1"/>
  </colBreaks>
  <ignoredErrors>
    <ignoredError sqref="Z5" evalError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2" operator="containsText" id="{77B86081-E299-4DB1-A23B-98A19157F4DB}">
            <xm:f>NOT(ISERROR(SEARCH($CB$6,BQ10)))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BQ10:BQ49</xm:sqref>
        </x14:conditionalFormatting>
        <x14:conditionalFormatting xmlns:xm="http://schemas.microsoft.com/office/excel/2006/main">
          <x14:cfRule type="containsText" priority="30" operator="containsText" id="{E9F50A38-3115-4806-A00C-55AF86D7F9AE}">
            <xm:f>NOT(ISERROR(SEARCH($CB$6,DS36)))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DS42:DT73 FU38:FV67 HW36:HX59 JY36:JZ51</xm:sqref>
        </x14:conditionalFormatting>
        <x14:conditionalFormatting xmlns:xm="http://schemas.microsoft.com/office/excel/2006/main">
          <x14:cfRule type="containsText" priority="26" operator="containsText" id="{86CA4AA3-545F-4C21-8866-CF81C547BFC8}">
            <xm:f>NOT(ISERROR(SEARCH($CB$6,DS4)))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DS4:DT39</xm:sqref>
        </x14:conditionalFormatting>
        <x14:conditionalFormatting xmlns:xm="http://schemas.microsoft.com/office/excel/2006/main">
          <x14:cfRule type="containsText" priority="19" operator="containsText" id="{313E5BD8-0F0D-43F3-9FF5-6BEB1AF6D1A2}">
            <xm:f>NOT(ISERROR(SEARCH($CB$6,FU4)))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FU4:FV35</xm:sqref>
        </x14:conditionalFormatting>
        <x14:conditionalFormatting xmlns:xm="http://schemas.microsoft.com/office/excel/2006/main">
          <x14:cfRule type="containsText" priority="12" operator="containsText" id="{ECCEF633-1BF6-43CC-ABD9-A6929D9CB1BD}">
            <xm:f>NOT(ISERROR(SEARCH($CB$6,HW4)))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HW4:HX33</xm:sqref>
        </x14:conditionalFormatting>
        <x14:conditionalFormatting xmlns:xm="http://schemas.microsoft.com/office/excel/2006/main">
          <x14:cfRule type="containsText" priority="5" operator="containsText" id="{FC90C94C-D9A2-420B-BB1B-A31DD00539FB}">
            <xm:f>NOT(ISERROR(SEARCH($CB$6,JY4)))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JY4:JZ23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0">
        <x14:dataValidation type="list" allowBlank="1" showInputMessage="1" showErrorMessage="1" error="CHOISIR DANS LE MENU DEROULANT" xr:uid="{00000000-0002-0000-0100-000003000000}">
          <x14:formula1>
            <xm:f>Autres!#REF!</xm:f>
          </x14:formula1>
          <xm:sqref>D36:K37</xm:sqref>
        </x14:dataValidation>
        <x14:dataValidation type="list" allowBlank="1" showInputMessage="1" showErrorMessage="1" error="CHOISIR DANS LE MENU DEROULANT" xr:uid="{00000000-0002-0000-0100-000004000000}">
          <x14:formula1>
            <xm:f>Basique!$F$3:$F$12</xm:f>
          </x14:formula1>
          <xm:sqref>D26:K27</xm:sqref>
        </x14:dataValidation>
        <x14:dataValidation type="list" allowBlank="1" showInputMessage="1" showErrorMessage="1" xr:uid="{00000000-0002-0000-0100-000005000000}">
          <x14:formula1>
            <xm:f>Basique!$G$32:$G$34</xm:f>
          </x14:formula1>
          <xm:sqref>R45:R48 R50:R51</xm:sqref>
        </x14:dataValidation>
        <x14:dataValidation type="list" allowBlank="1" showInputMessage="1" showErrorMessage="1" error="CHOISIR DANS LE MENU DEROULANT" xr:uid="{00000000-0002-0000-0100-000006000000}">
          <x14:formula1>
            <xm:f>Basique!$K$3:$K$6</xm:f>
          </x14:formula1>
          <xm:sqref>D30:K31</xm:sqref>
        </x14:dataValidation>
        <x14:dataValidation type="list" allowBlank="1" showInputMessage="1" showErrorMessage="1" error="CHOISIR DANS LE MENU DEROULANT" xr:uid="{00000000-0002-0000-0100-000007000000}">
          <x14:formula1>
            <xm:f>Basique!$O$3:$O$10</xm:f>
          </x14:formula1>
          <xm:sqref>D28:K29</xm:sqref>
        </x14:dataValidation>
        <x14:dataValidation type="list" allowBlank="1" showInputMessage="1" showErrorMessage="1" error="CHOISIR DANS LE MENU DEROULANT" xr:uid="{00000000-0002-0000-0100-000008000000}">
          <x14:formula1>
            <xm:f>Basique!$R$3:$R$5</xm:f>
          </x14:formula1>
          <xm:sqref>D32:K33</xm:sqref>
        </x14:dataValidation>
        <x14:dataValidation type="list" allowBlank="1" showInputMessage="1" showErrorMessage="1" error="CHOISIR DANS LE MENU DEROULANT" xr:uid="{00000000-0002-0000-0100-000009000000}">
          <x14:formula1>
            <xm:f>Autres!$J$2:$J$11</xm:f>
          </x14:formula1>
          <xm:sqref>AM75:AO76</xm:sqref>
        </x14:dataValidation>
        <x14:dataValidation type="list" allowBlank="1" showInputMessage="1" showErrorMessage="1" error="CHOISIR DANS LE MENU DEROULANT" xr:uid="{00000000-0002-0000-0100-00000A000000}">
          <x14:formula1>
            <xm:f>Autres!$F$2:$F$12</xm:f>
          </x14:formula1>
          <xm:sqref>AD8:AH8</xm:sqref>
        </x14:dataValidation>
        <x14:dataValidation type="list" allowBlank="1" showInputMessage="1" showErrorMessage="1" error="CHOISIR DANS LE MENU DEROULANT" xr:uid="{00000000-0002-0000-0100-00000B000000}">
          <x14:formula1>
            <xm:f>Autres!$H$2:$H$10</xm:f>
          </x14:formula1>
          <xm:sqref>R8:W8</xm:sqref>
        </x14:dataValidation>
        <x14:dataValidation type="list" allowBlank="1" showInputMessage="1" showErrorMessage="1" error="CHOISIR DANS LE MENU DEROULANT" xr:uid="{00000000-0002-0000-0100-00000C000000}">
          <x14:formula1>
            <xm:f>Autres!$G$2:$G$9</xm:f>
          </x14:formula1>
          <xm:sqref>H8:L8</xm:sqref>
        </x14:dataValidation>
        <x14:dataValidation type="list" allowBlank="1" showInputMessage="1" showErrorMessage="1" xr:uid="{00000000-0002-0000-0100-00000D000000}">
          <x14:formula1>
            <xm:f>Basique!$D$3:$D$9</xm:f>
          </x14:formula1>
          <xm:sqref>O6:W6</xm:sqref>
        </x14:dataValidation>
        <x14:dataValidation type="list" allowBlank="1" showInputMessage="1" showErrorMessage="1" xr:uid="{00000000-0002-0000-0100-00000E000000}">
          <x14:formula1>
            <xm:f>Basique!$B$3:$B$14</xm:f>
          </x14:formula1>
          <xm:sqref>O5:W5</xm:sqref>
        </x14:dataValidation>
        <x14:dataValidation type="list" allowBlank="1" showInputMessage="1" showErrorMessage="1" error="CHOISIR DANS LE MENU DEROULANT" xr:uid="{00000000-0002-0000-0100-00000F000000}">
          <x14:formula1>
            <xm:f>Basique!$T$18:$T$27</xm:f>
          </x14:formula1>
          <xm:sqref>L50:L51</xm:sqref>
        </x14:dataValidation>
        <x14:dataValidation type="list" allowBlank="1" showInputMessage="1" showErrorMessage="1" xr:uid="{00000000-0002-0000-0100-000010000000}">
          <x14:formula1>
            <xm:f>Sorts!$B$52:$B$54</xm:f>
          </x14:formula1>
          <xm:sqref>BQ10:BQ49 DS4:DS39 FU4:FU35 HW4:HW33 JY4:JY23 JY36:JY51 HW36:HW59 FU38:FU67 DS42:DS73</xm:sqref>
        </x14:dataValidation>
        <x14:dataValidation type="list" allowBlank="1" showInputMessage="1" showErrorMessage="1" xr:uid="{00000000-0002-0000-0100-000011000000}">
          <x14:formula1>
            <xm:f>Sorts!$B$2:$B$3</xm:f>
          </x14:formula1>
          <xm:sqref>CG10:CG49 BE10:BE49 DG4:DG39 EI4:EI39 FI4:FI35 GK4:GK35 HK4:HK33 IM4:IM33 JM4:JM23 KO4:KO23 JM36:JM51 KO36:KO51 IM36:IM59 HK36:HK59 GK38:GK67 FI38:FI67 EI42:EI73 DG42:DG73</xm:sqref>
        </x14:dataValidation>
        <x14:dataValidation type="list" allowBlank="1" showInputMessage="1" showErrorMessage="1" xr:uid="{00000000-0002-0000-0100-000012000000}">
          <x14:formula1>
            <xm:f>Basique!$V$3:$V$15</xm:f>
          </x14:formula1>
          <xm:sqref>T45:T48 T50:T51</xm:sqref>
        </x14:dataValidation>
        <x14:dataValidation type="list" allowBlank="1" showInputMessage="1" showErrorMessage="1" xr:uid="{00000000-0002-0000-0100-000013000000}">
          <x14:formula1>
            <xm:f>Basique!$U$3:$U$15</xm:f>
          </x14:formula1>
          <xm:sqref>N26:O37</xm:sqref>
        </x14:dataValidation>
        <x14:dataValidation type="list" allowBlank="1" showInputMessage="1" showErrorMessage="1" error="CHOISIR DANS LE MENU DEROULANT" xr:uid="{00000000-0002-0000-0100-000014000000}">
          <x14:formula1>
            <xm:f>Basique!$X$3:$X$11</xm:f>
          </x14:formula1>
          <xm:sqref>D34:K35</xm:sqref>
        </x14:dataValidation>
        <x14:dataValidation type="list" allowBlank="1" showInputMessage="1" showErrorMessage="1" xr:uid="{00000000-0002-0000-0100-000015000000}">
          <x14:formula1>
            <xm:f>Basique!$O$18:$O$41</xm:f>
          </x14:formula1>
          <xm:sqref>L45:L48</xm:sqref>
        </x14:dataValidation>
        <x14:dataValidation type="list" allowBlank="1" showInputMessage="1" showErrorMessage="1" error="CHOISIR DANS LE MENU DEROULANT" xr:uid="{00000000-0002-0000-0100-000016000000}">
          <x14:formula1>
            <xm:f>Autres!D$16:D$35</xm:f>
          </x14:formula1>
          <xm:sqref>AA7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2420D-7BD1-4C8F-8E66-85C01BC0DB2A}">
  <sheetPr>
    <pageSetUpPr fitToPage="1"/>
  </sheetPr>
  <dimension ref="B1:KX82"/>
  <sheetViews>
    <sheetView topLeftCell="A4" zoomScale="55" zoomScaleNormal="55" workbookViewId="0">
      <selection activeCell="I11" sqref="I11:J12"/>
    </sheetView>
  </sheetViews>
  <sheetFormatPr baseColWidth="10" defaultColWidth="11.5703125" defaultRowHeight="16.5" x14ac:dyDescent="0.3"/>
  <cols>
    <col min="1" max="1" width="4" style="7" customWidth="1"/>
    <col min="2" max="2" width="3.140625" style="7" customWidth="1"/>
    <col min="3" max="3" width="3.28515625" style="7" customWidth="1"/>
    <col min="4" max="4" width="5.7109375" style="7" customWidth="1"/>
    <col min="5" max="7" width="3.140625" style="7" customWidth="1"/>
    <col min="8" max="8" width="5.140625" style="7" customWidth="1"/>
    <col min="9" max="9" width="3.7109375" style="7" customWidth="1"/>
    <col min="10" max="11" width="3.140625" style="7" customWidth="1"/>
    <col min="12" max="14" width="3.28515625" style="7" customWidth="1"/>
    <col min="15" max="15" width="5" style="7" customWidth="1"/>
    <col min="16" max="16" width="4" style="7" customWidth="1"/>
    <col min="17" max="17" width="4.42578125" style="7" customWidth="1"/>
    <col min="18" max="18" width="3.28515625" style="7" customWidth="1"/>
    <col min="19" max="19" width="3.7109375" style="7" customWidth="1"/>
    <col min="20" max="20" width="6" style="7" customWidth="1"/>
    <col min="21" max="21" width="3.28515625" style="7" customWidth="1"/>
    <col min="22" max="22" width="4.5703125" style="7" customWidth="1"/>
    <col min="23" max="23" width="4" style="7" customWidth="1"/>
    <col min="24" max="24" width="3.28515625" style="7" customWidth="1"/>
    <col min="25" max="25" width="5.28515625" style="7" customWidth="1"/>
    <col min="26" max="26" width="4.7109375" style="7" customWidth="1"/>
    <col min="27" max="27" width="5.140625" style="7" customWidth="1"/>
    <col min="28" max="28" width="4.7109375" style="7" customWidth="1"/>
    <col min="29" max="29" width="3.28515625" style="7" customWidth="1"/>
    <col min="30" max="30" width="4.5703125" style="7" customWidth="1"/>
    <col min="31" max="31" width="7.7109375" style="7" customWidth="1"/>
    <col min="32" max="35" width="2.7109375" style="7" customWidth="1"/>
    <col min="36" max="36" width="4.28515625" style="7" customWidth="1"/>
    <col min="37" max="40" width="2.7109375" style="7" customWidth="1"/>
    <col min="41" max="41" width="4.85546875" style="7" customWidth="1"/>
    <col min="42" max="42" width="4" style="7" customWidth="1"/>
    <col min="43" max="43" width="3.85546875" style="7" customWidth="1"/>
    <col min="44" max="67" width="2.7109375" style="7" customWidth="1"/>
    <col min="68" max="68" width="2.140625" style="7" customWidth="1"/>
    <col min="69" max="69" width="3.140625" style="7" customWidth="1"/>
    <col min="70" max="70" width="2.28515625" style="7" customWidth="1"/>
    <col min="71" max="71" width="3.85546875" style="7" customWidth="1"/>
    <col min="72" max="85" width="2.7109375" style="7" customWidth="1"/>
    <col min="86" max="87" width="3.7109375" style="7" customWidth="1"/>
    <col min="88" max="96" width="2.7109375" style="7" customWidth="1"/>
    <col min="97" max="97" width="3.85546875" style="7" customWidth="1"/>
    <col min="98" max="124" width="2.7109375" style="7" customWidth="1"/>
    <col min="125" max="125" width="3.28515625" style="7" customWidth="1"/>
    <col min="126" max="150" width="2.7109375" style="7" customWidth="1"/>
    <col min="151" max="151" width="3.85546875" style="7" customWidth="1"/>
    <col min="152" max="178" width="2.7109375" style="7" customWidth="1"/>
    <col min="179" max="179" width="3.28515625" style="7" customWidth="1"/>
    <col min="180" max="204" width="2.7109375" style="7" customWidth="1"/>
    <col min="205" max="205" width="3.85546875" style="7" customWidth="1"/>
    <col min="206" max="232" width="2.7109375" style="7" customWidth="1"/>
    <col min="233" max="233" width="3.28515625" style="7" customWidth="1"/>
    <col min="234" max="258" width="2.7109375" style="7" customWidth="1"/>
    <col min="259" max="259" width="3.85546875" style="7" customWidth="1"/>
    <col min="260" max="286" width="2.7109375" style="7" customWidth="1"/>
    <col min="287" max="287" width="3.28515625" style="7" customWidth="1"/>
    <col min="288" max="310" width="2.7109375" style="7" customWidth="1"/>
    <col min="311" max="16384" width="11.5703125" style="7"/>
  </cols>
  <sheetData>
    <row r="1" spans="2:310" ht="33.75" thickBot="1" x14ac:dyDescent="0.65">
      <c r="B1" s="348" t="s">
        <v>0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8"/>
      <c r="AH1" s="348"/>
      <c r="AI1" s="348"/>
      <c r="AJ1" s="348"/>
      <c r="AK1" s="348"/>
      <c r="AL1" s="348"/>
      <c r="AM1" s="348"/>
      <c r="AN1" s="348"/>
      <c r="AO1" s="348"/>
      <c r="AQ1" s="321" t="s">
        <v>69</v>
      </c>
      <c r="AR1" s="321"/>
      <c r="AS1" s="321"/>
      <c r="AT1" s="321"/>
      <c r="AU1" s="321"/>
      <c r="AV1" s="321"/>
      <c r="AW1" s="321"/>
      <c r="AX1" s="321"/>
      <c r="AY1" s="321"/>
      <c r="AZ1" s="321"/>
      <c r="BA1" s="321"/>
      <c r="BB1" s="321"/>
      <c r="BC1" s="321"/>
      <c r="BD1" s="321"/>
      <c r="BE1" s="321"/>
      <c r="BF1" s="321"/>
      <c r="BG1" s="321"/>
      <c r="BH1" s="321"/>
      <c r="BI1" s="321"/>
      <c r="BJ1" s="321"/>
      <c r="BK1" s="321"/>
      <c r="BL1" s="321"/>
      <c r="BM1" s="321"/>
      <c r="BN1" s="321"/>
      <c r="BO1" s="321"/>
      <c r="BP1" s="321"/>
      <c r="BQ1" s="321"/>
      <c r="BR1" s="321"/>
      <c r="BS1" s="321"/>
      <c r="BT1" s="321"/>
      <c r="BU1" s="321"/>
      <c r="BV1" s="321"/>
      <c r="BW1" s="321"/>
      <c r="BX1" s="321"/>
      <c r="BY1" s="321"/>
      <c r="BZ1" s="321"/>
      <c r="CA1" s="321"/>
      <c r="CB1" s="321"/>
      <c r="CC1" s="321"/>
      <c r="CD1" s="321"/>
      <c r="CE1" s="321"/>
      <c r="CF1" s="321"/>
      <c r="CG1" s="321"/>
      <c r="CH1" s="321"/>
      <c r="CI1" s="321"/>
      <c r="CJ1" s="321"/>
      <c r="CK1" s="321"/>
      <c r="CL1" s="321"/>
      <c r="CM1" s="321"/>
      <c r="CN1" s="321"/>
      <c r="CO1" s="321"/>
      <c r="CP1" s="321"/>
      <c r="CQ1" s="86"/>
      <c r="CS1" s="321" t="s">
        <v>69</v>
      </c>
      <c r="CT1" s="321"/>
      <c r="CU1" s="321"/>
      <c r="CV1" s="321"/>
      <c r="CW1" s="321"/>
      <c r="CX1" s="321"/>
      <c r="CY1" s="321"/>
      <c r="CZ1" s="321"/>
      <c r="DA1" s="321"/>
      <c r="DB1" s="321"/>
      <c r="DC1" s="321"/>
      <c r="DD1" s="321"/>
      <c r="DE1" s="321"/>
      <c r="DF1" s="321"/>
      <c r="DG1" s="321"/>
      <c r="DH1" s="321"/>
      <c r="DI1" s="321"/>
      <c r="DJ1" s="321"/>
      <c r="DK1" s="321"/>
      <c r="DL1" s="321"/>
      <c r="DM1" s="321"/>
      <c r="DN1" s="321"/>
      <c r="DO1" s="321"/>
      <c r="DP1" s="321"/>
      <c r="DQ1" s="321"/>
      <c r="DR1" s="321"/>
      <c r="DS1" s="321"/>
      <c r="DT1" s="321"/>
      <c r="DU1" s="321"/>
      <c r="DV1" s="321"/>
      <c r="DW1" s="321"/>
      <c r="DX1" s="321"/>
      <c r="DY1" s="321"/>
      <c r="DZ1" s="321"/>
      <c r="EA1" s="321"/>
      <c r="EB1" s="321"/>
      <c r="EC1" s="321"/>
      <c r="ED1" s="321"/>
      <c r="EE1" s="321"/>
      <c r="EF1" s="321"/>
      <c r="EG1" s="321"/>
      <c r="EH1" s="321"/>
      <c r="EI1" s="321"/>
      <c r="EJ1" s="321"/>
      <c r="EK1" s="321"/>
      <c r="EL1" s="321"/>
      <c r="EM1" s="321"/>
      <c r="EN1" s="321"/>
      <c r="EO1" s="321"/>
      <c r="EP1" s="321"/>
      <c r="EQ1" s="321"/>
      <c r="ER1" s="321"/>
      <c r="ES1" s="86"/>
      <c r="EU1" s="321" t="s">
        <v>69</v>
      </c>
      <c r="EV1" s="321"/>
      <c r="EW1" s="321"/>
      <c r="EX1" s="321"/>
      <c r="EY1" s="321"/>
      <c r="EZ1" s="321"/>
      <c r="FA1" s="321"/>
      <c r="FB1" s="321"/>
      <c r="FC1" s="321"/>
      <c r="FD1" s="321"/>
      <c r="FE1" s="321"/>
      <c r="FF1" s="321"/>
      <c r="FG1" s="321"/>
      <c r="FH1" s="321"/>
      <c r="FI1" s="321"/>
      <c r="FJ1" s="321"/>
      <c r="FK1" s="321"/>
      <c r="FL1" s="321"/>
      <c r="FM1" s="321"/>
      <c r="FN1" s="321"/>
      <c r="FO1" s="321"/>
      <c r="FP1" s="321"/>
      <c r="FQ1" s="321"/>
      <c r="FR1" s="321"/>
      <c r="FS1" s="321"/>
      <c r="FT1" s="321"/>
      <c r="FU1" s="321"/>
      <c r="FV1" s="321"/>
      <c r="FW1" s="321"/>
      <c r="FX1" s="321"/>
      <c r="FY1" s="321"/>
      <c r="FZ1" s="321"/>
      <c r="GA1" s="321"/>
      <c r="GB1" s="321"/>
      <c r="GC1" s="321"/>
      <c r="GD1" s="321"/>
      <c r="GE1" s="321"/>
      <c r="GF1" s="321"/>
      <c r="GG1" s="321"/>
      <c r="GH1" s="321"/>
      <c r="GI1" s="321"/>
      <c r="GJ1" s="321"/>
      <c r="GK1" s="321"/>
      <c r="GL1" s="321"/>
      <c r="GM1" s="321"/>
      <c r="GN1" s="321"/>
      <c r="GO1" s="321"/>
      <c r="GP1" s="321"/>
      <c r="GQ1" s="321"/>
      <c r="GR1" s="321"/>
      <c r="GS1" s="321"/>
      <c r="GT1" s="321"/>
      <c r="GU1" s="86"/>
      <c r="GW1" s="321" t="s">
        <v>69</v>
      </c>
      <c r="GX1" s="321"/>
      <c r="GY1" s="321"/>
      <c r="GZ1" s="321"/>
      <c r="HA1" s="321"/>
      <c r="HB1" s="321"/>
      <c r="HC1" s="321"/>
      <c r="HD1" s="321"/>
      <c r="HE1" s="321"/>
      <c r="HF1" s="321"/>
      <c r="HG1" s="321"/>
      <c r="HH1" s="321"/>
      <c r="HI1" s="321"/>
      <c r="HJ1" s="321"/>
      <c r="HK1" s="321"/>
      <c r="HL1" s="321"/>
      <c r="HM1" s="321"/>
      <c r="HN1" s="321"/>
      <c r="HO1" s="321"/>
      <c r="HP1" s="321"/>
      <c r="HQ1" s="321"/>
      <c r="HR1" s="321"/>
      <c r="HS1" s="321"/>
      <c r="HT1" s="321"/>
      <c r="HU1" s="321"/>
      <c r="HV1" s="321"/>
      <c r="HW1" s="321"/>
      <c r="HX1" s="321"/>
      <c r="HY1" s="321"/>
      <c r="HZ1" s="321"/>
      <c r="IA1" s="321"/>
      <c r="IB1" s="321"/>
      <c r="IC1" s="321"/>
      <c r="ID1" s="321"/>
      <c r="IE1" s="321"/>
      <c r="IF1" s="321"/>
      <c r="IG1" s="321"/>
      <c r="IH1" s="321"/>
      <c r="II1" s="321"/>
      <c r="IJ1" s="321"/>
      <c r="IK1" s="321"/>
      <c r="IL1" s="321"/>
      <c r="IM1" s="321"/>
      <c r="IN1" s="321"/>
      <c r="IO1" s="321"/>
      <c r="IP1" s="321"/>
      <c r="IQ1" s="321"/>
      <c r="IR1" s="321"/>
      <c r="IS1" s="321"/>
      <c r="IT1" s="321"/>
      <c r="IU1" s="321"/>
      <c r="IV1" s="321"/>
      <c r="IW1" s="86"/>
      <c r="IY1" s="321" t="s">
        <v>69</v>
      </c>
      <c r="IZ1" s="321"/>
      <c r="JA1" s="321"/>
      <c r="JB1" s="321"/>
      <c r="JC1" s="321"/>
      <c r="JD1" s="321"/>
      <c r="JE1" s="321"/>
      <c r="JF1" s="321"/>
      <c r="JG1" s="321"/>
      <c r="JH1" s="321"/>
      <c r="JI1" s="321"/>
      <c r="JJ1" s="321"/>
      <c r="JK1" s="321"/>
      <c r="JL1" s="321"/>
      <c r="JM1" s="321"/>
      <c r="JN1" s="321"/>
      <c r="JO1" s="321"/>
      <c r="JP1" s="321"/>
      <c r="JQ1" s="321"/>
      <c r="JR1" s="321"/>
      <c r="JS1" s="321"/>
      <c r="JT1" s="321"/>
      <c r="JU1" s="321"/>
      <c r="JV1" s="321"/>
      <c r="JW1" s="321"/>
      <c r="JX1" s="321"/>
      <c r="JY1" s="321"/>
      <c r="JZ1" s="321"/>
      <c r="KA1" s="321"/>
      <c r="KB1" s="321"/>
      <c r="KC1" s="321"/>
      <c r="KD1" s="321"/>
      <c r="KE1" s="321"/>
      <c r="KF1" s="321"/>
      <c r="KG1" s="321"/>
      <c r="KH1" s="321"/>
      <c r="KI1" s="321"/>
      <c r="KJ1" s="321"/>
      <c r="KK1" s="321"/>
      <c r="KL1" s="321"/>
      <c r="KM1" s="321"/>
      <c r="KN1" s="321"/>
      <c r="KO1" s="321"/>
      <c r="KP1" s="321"/>
      <c r="KQ1" s="321"/>
      <c r="KR1" s="321"/>
      <c r="KS1" s="321"/>
      <c r="KT1" s="321"/>
      <c r="KU1" s="321"/>
      <c r="KV1" s="321"/>
      <c r="KW1" s="321"/>
      <c r="KX1" s="321"/>
    </row>
    <row r="2" spans="2:310" ht="22.5" thickTop="1" thickBot="1" x14ac:dyDescent="0.35">
      <c r="AQ2" s="332" t="s">
        <v>808</v>
      </c>
      <c r="AR2" s="333"/>
      <c r="AS2" s="333"/>
      <c r="AT2" s="333"/>
      <c r="AU2" s="333"/>
      <c r="AV2" s="333"/>
      <c r="AW2" s="333"/>
      <c r="AX2" s="333"/>
      <c r="AY2" s="333"/>
      <c r="AZ2" s="333"/>
      <c r="BA2" s="333"/>
      <c r="BB2" s="333"/>
      <c r="BC2" s="333"/>
      <c r="BD2" s="333"/>
      <c r="BE2" s="333"/>
      <c r="BF2" s="333"/>
      <c r="BG2" s="333"/>
      <c r="BH2" s="333"/>
      <c r="BI2" s="333"/>
      <c r="BJ2" s="333"/>
      <c r="BK2" s="333"/>
      <c r="BL2" s="333"/>
      <c r="BM2" s="333"/>
      <c r="BN2" s="333"/>
      <c r="BO2" s="333"/>
      <c r="BP2" s="333"/>
      <c r="BQ2" s="333"/>
      <c r="BR2" s="333"/>
      <c r="BS2" s="333"/>
      <c r="BT2" s="333"/>
      <c r="BU2" s="333"/>
      <c r="BV2" s="333"/>
      <c r="BW2" s="333"/>
      <c r="BX2" s="333"/>
      <c r="BY2" s="333"/>
      <c r="BZ2" s="333"/>
      <c r="CA2" s="333"/>
      <c r="CB2" s="333"/>
      <c r="CC2" s="333"/>
      <c r="CD2" s="333"/>
      <c r="CE2" s="333"/>
      <c r="CF2" s="333"/>
      <c r="CG2" s="333"/>
      <c r="CH2" s="333"/>
      <c r="CI2" s="333"/>
      <c r="CJ2" s="333"/>
      <c r="CK2" s="333"/>
      <c r="CL2" s="333"/>
      <c r="CM2" s="333"/>
      <c r="CN2" s="333"/>
      <c r="CO2" s="333"/>
      <c r="CP2" s="334"/>
      <c r="CQ2" s="48"/>
      <c r="CS2" s="327" t="s">
        <v>1397</v>
      </c>
      <c r="CT2" s="328"/>
      <c r="CU2" s="328"/>
      <c r="CV2" s="328"/>
      <c r="CW2" s="328"/>
      <c r="CX2" s="328"/>
      <c r="CY2" s="328"/>
      <c r="CZ2" s="328"/>
      <c r="DA2" s="328"/>
      <c r="DB2" s="328"/>
      <c r="DC2" s="328"/>
      <c r="DD2" s="328"/>
      <c r="DE2" s="328"/>
      <c r="DF2" s="328"/>
      <c r="DG2" s="328"/>
      <c r="DH2" s="328"/>
      <c r="DI2" s="328"/>
      <c r="DJ2" s="328"/>
      <c r="DK2" s="328"/>
      <c r="DL2" s="328"/>
      <c r="DM2" s="328"/>
      <c r="DN2" s="328"/>
      <c r="DO2" s="328"/>
      <c r="DP2" s="328"/>
      <c r="DQ2" s="328"/>
      <c r="DR2" s="328"/>
      <c r="DS2" s="328"/>
      <c r="DT2" s="328"/>
      <c r="DU2" s="328"/>
      <c r="DV2" s="328"/>
      <c r="DW2" s="328"/>
      <c r="DX2" s="328"/>
      <c r="DY2" s="328"/>
      <c r="DZ2" s="328"/>
      <c r="EA2" s="328"/>
      <c r="EB2" s="328"/>
      <c r="EC2" s="328"/>
      <c r="ED2" s="328"/>
      <c r="EE2" s="328"/>
      <c r="EF2" s="328"/>
      <c r="EG2" s="328"/>
      <c r="EH2" s="328"/>
      <c r="EI2" s="328"/>
      <c r="EJ2" s="328"/>
      <c r="EK2" s="328"/>
      <c r="EL2" s="328"/>
      <c r="EM2" s="328"/>
      <c r="EN2" s="328"/>
      <c r="EO2" s="328"/>
      <c r="EP2" s="328"/>
      <c r="EQ2" s="328"/>
      <c r="ER2" s="329"/>
      <c r="ES2" s="48"/>
      <c r="EU2" s="327" t="s">
        <v>1399</v>
      </c>
      <c r="EV2" s="328"/>
      <c r="EW2" s="328"/>
      <c r="EX2" s="328"/>
      <c r="EY2" s="328"/>
      <c r="EZ2" s="328"/>
      <c r="FA2" s="328"/>
      <c r="FB2" s="328"/>
      <c r="FC2" s="328"/>
      <c r="FD2" s="328"/>
      <c r="FE2" s="328"/>
      <c r="FF2" s="328"/>
      <c r="FG2" s="328"/>
      <c r="FH2" s="328"/>
      <c r="FI2" s="328"/>
      <c r="FJ2" s="328"/>
      <c r="FK2" s="328"/>
      <c r="FL2" s="328"/>
      <c r="FM2" s="328"/>
      <c r="FN2" s="328"/>
      <c r="FO2" s="328"/>
      <c r="FP2" s="328"/>
      <c r="FQ2" s="328"/>
      <c r="FR2" s="328"/>
      <c r="FS2" s="328"/>
      <c r="FT2" s="328"/>
      <c r="FU2" s="328"/>
      <c r="FV2" s="328"/>
      <c r="FW2" s="328"/>
      <c r="FX2" s="328"/>
      <c r="FY2" s="328"/>
      <c r="FZ2" s="328"/>
      <c r="GA2" s="328"/>
      <c r="GB2" s="328"/>
      <c r="GC2" s="328"/>
      <c r="GD2" s="328"/>
      <c r="GE2" s="328"/>
      <c r="GF2" s="328"/>
      <c r="GG2" s="328"/>
      <c r="GH2" s="328"/>
      <c r="GI2" s="328"/>
      <c r="GJ2" s="328"/>
      <c r="GK2" s="328"/>
      <c r="GL2" s="328"/>
      <c r="GM2" s="328"/>
      <c r="GN2" s="328"/>
      <c r="GO2" s="328"/>
      <c r="GP2" s="328"/>
      <c r="GQ2" s="328"/>
      <c r="GR2" s="328"/>
      <c r="GS2" s="328"/>
      <c r="GT2" s="329"/>
      <c r="GU2" s="48"/>
      <c r="GW2" s="327" t="s">
        <v>1401</v>
      </c>
      <c r="GX2" s="328"/>
      <c r="GY2" s="328"/>
      <c r="GZ2" s="328"/>
      <c r="HA2" s="328"/>
      <c r="HB2" s="328"/>
      <c r="HC2" s="328"/>
      <c r="HD2" s="328"/>
      <c r="HE2" s="328"/>
      <c r="HF2" s="328"/>
      <c r="HG2" s="328"/>
      <c r="HH2" s="328"/>
      <c r="HI2" s="328"/>
      <c r="HJ2" s="328"/>
      <c r="HK2" s="328"/>
      <c r="HL2" s="328"/>
      <c r="HM2" s="328"/>
      <c r="HN2" s="328"/>
      <c r="HO2" s="328"/>
      <c r="HP2" s="328"/>
      <c r="HQ2" s="328"/>
      <c r="HR2" s="328"/>
      <c r="HS2" s="328"/>
      <c r="HT2" s="328"/>
      <c r="HU2" s="328"/>
      <c r="HV2" s="328"/>
      <c r="HW2" s="328"/>
      <c r="HX2" s="328"/>
      <c r="HY2" s="328"/>
      <c r="HZ2" s="328"/>
      <c r="IA2" s="328"/>
      <c r="IB2" s="328"/>
      <c r="IC2" s="328"/>
      <c r="ID2" s="328"/>
      <c r="IE2" s="328"/>
      <c r="IF2" s="328"/>
      <c r="IG2" s="328"/>
      <c r="IH2" s="328"/>
      <c r="II2" s="328"/>
      <c r="IJ2" s="328"/>
      <c r="IK2" s="328"/>
      <c r="IL2" s="328"/>
      <c r="IM2" s="328"/>
      <c r="IN2" s="328"/>
      <c r="IO2" s="328"/>
      <c r="IP2" s="328"/>
      <c r="IQ2" s="328"/>
      <c r="IR2" s="328"/>
      <c r="IS2" s="328"/>
      <c r="IT2" s="328"/>
      <c r="IU2" s="328"/>
      <c r="IV2" s="329"/>
      <c r="IW2" s="48"/>
      <c r="IY2" s="327" t="s">
        <v>1403</v>
      </c>
      <c r="IZ2" s="328"/>
      <c r="JA2" s="328"/>
      <c r="JB2" s="328"/>
      <c r="JC2" s="328"/>
      <c r="JD2" s="328"/>
      <c r="JE2" s="328"/>
      <c r="JF2" s="328"/>
      <c r="JG2" s="328"/>
      <c r="JH2" s="328"/>
      <c r="JI2" s="328"/>
      <c r="JJ2" s="328"/>
      <c r="JK2" s="328"/>
      <c r="JL2" s="328"/>
      <c r="JM2" s="328"/>
      <c r="JN2" s="328"/>
      <c r="JO2" s="328"/>
      <c r="JP2" s="328"/>
      <c r="JQ2" s="328"/>
      <c r="JR2" s="328"/>
      <c r="JS2" s="328"/>
      <c r="JT2" s="328"/>
      <c r="JU2" s="328"/>
      <c r="JV2" s="328"/>
      <c r="JW2" s="328"/>
      <c r="JX2" s="328"/>
      <c r="JY2" s="328"/>
      <c r="JZ2" s="328"/>
      <c r="KA2" s="328"/>
      <c r="KB2" s="328"/>
      <c r="KC2" s="328"/>
      <c r="KD2" s="328"/>
      <c r="KE2" s="328"/>
      <c r="KF2" s="328"/>
      <c r="KG2" s="328"/>
      <c r="KH2" s="328"/>
      <c r="KI2" s="328"/>
      <c r="KJ2" s="328"/>
      <c r="KK2" s="328"/>
      <c r="KL2" s="328"/>
      <c r="KM2" s="328"/>
      <c r="KN2" s="328"/>
      <c r="KO2" s="328"/>
      <c r="KP2" s="328"/>
      <c r="KQ2" s="328"/>
      <c r="KR2" s="328"/>
      <c r="KS2" s="328"/>
      <c r="KT2" s="328"/>
      <c r="KU2" s="328"/>
      <c r="KV2" s="328"/>
      <c r="KW2" s="328"/>
      <c r="KX2" s="329"/>
    </row>
    <row r="3" spans="2:310" ht="21" x14ac:dyDescent="0.3">
      <c r="B3" s="7" t="s">
        <v>1</v>
      </c>
      <c r="G3" s="330"/>
      <c r="H3" s="330"/>
      <c r="I3" s="330"/>
      <c r="J3" s="330"/>
      <c r="K3" s="330"/>
      <c r="L3" s="330"/>
      <c r="M3" s="330"/>
      <c r="N3" s="330"/>
      <c r="AD3" s="7" t="s">
        <v>2</v>
      </c>
      <c r="AH3" s="330"/>
      <c r="AI3" s="330"/>
      <c r="AJ3" s="330"/>
      <c r="AK3" s="330"/>
      <c r="AL3" s="330"/>
      <c r="AM3" s="330"/>
      <c r="AN3" s="330"/>
      <c r="AO3" s="330"/>
      <c r="AQ3" s="335"/>
      <c r="AR3" s="295"/>
      <c r="AS3" s="295"/>
      <c r="AT3" s="295"/>
      <c r="AU3" s="295"/>
      <c r="AV3" s="295"/>
      <c r="AW3" s="295"/>
      <c r="AX3" s="295"/>
      <c r="AY3" s="295"/>
      <c r="AZ3" s="295"/>
      <c r="BA3" s="295"/>
      <c r="BB3" s="295"/>
      <c r="BC3" s="295"/>
      <c r="BD3" s="295"/>
      <c r="BE3" s="295"/>
      <c r="BF3" s="295"/>
      <c r="BG3" s="295"/>
      <c r="BH3" s="295"/>
      <c r="BI3" s="295"/>
      <c r="BJ3" s="295"/>
      <c r="BK3" s="295"/>
      <c r="BL3" s="295"/>
      <c r="BM3" s="295"/>
      <c r="BN3" s="295"/>
      <c r="BO3" s="295"/>
      <c r="BP3" s="295"/>
      <c r="BQ3" s="295"/>
      <c r="BR3" s="295"/>
      <c r="BS3" s="295"/>
      <c r="BT3" s="295"/>
      <c r="BU3" s="295"/>
      <c r="BV3" s="295"/>
      <c r="BW3" s="295"/>
      <c r="BX3" s="295"/>
      <c r="BY3" s="295"/>
      <c r="BZ3" s="295"/>
      <c r="CA3" s="295"/>
      <c r="CB3" s="295"/>
      <c r="CC3" s="295"/>
      <c r="CD3" s="295"/>
      <c r="CE3" s="295"/>
      <c r="CF3" s="295"/>
      <c r="CG3" s="295"/>
      <c r="CH3" s="295"/>
      <c r="CI3" s="295"/>
      <c r="CJ3" s="295"/>
      <c r="CK3" s="295"/>
      <c r="CL3" s="295"/>
      <c r="CM3" s="295"/>
      <c r="CN3" s="295"/>
      <c r="CO3" s="295"/>
      <c r="CP3" s="296"/>
      <c r="CQ3" s="48"/>
      <c r="CS3" s="88" t="s">
        <v>1384</v>
      </c>
      <c r="CT3" s="331" t="s">
        <v>1385</v>
      </c>
      <c r="CU3" s="331"/>
      <c r="CV3" s="331"/>
      <c r="CW3" s="331"/>
      <c r="CX3" s="331"/>
      <c r="CY3" s="331"/>
      <c r="CZ3" s="331"/>
      <c r="DA3" s="331"/>
      <c r="DB3" s="331"/>
      <c r="DC3" s="331"/>
      <c r="DD3" s="331"/>
      <c r="DE3" s="331"/>
      <c r="DF3" s="331"/>
      <c r="DG3" s="90">
        <f>SUM(DG4:DG39)</f>
        <v>0</v>
      </c>
      <c r="DH3" s="91" t="s">
        <v>562</v>
      </c>
      <c r="DI3" s="310" t="s">
        <v>1386</v>
      </c>
      <c r="DJ3" s="310"/>
      <c r="DK3" s="310"/>
      <c r="DL3" s="310" t="s">
        <v>1387</v>
      </c>
      <c r="DM3" s="310"/>
      <c r="DN3" s="310"/>
      <c r="DO3" s="92" t="s">
        <v>1388</v>
      </c>
      <c r="DP3" s="92" t="s">
        <v>577</v>
      </c>
      <c r="DQ3" s="93" t="s">
        <v>562</v>
      </c>
      <c r="DR3" s="92"/>
      <c r="DS3" s="96">
        <f>COUNTIF(DS4:DT39,"C")</f>
        <v>0</v>
      </c>
      <c r="DT3" s="92" t="s">
        <v>1383</v>
      </c>
      <c r="DU3" s="97" t="s">
        <v>1384</v>
      </c>
      <c r="DV3" s="322" t="s">
        <v>1406</v>
      </c>
      <c r="DW3" s="323"/>
      <c r="DX3" s="323"/>
      <c r="DY3" s="323"/>
      <c r="DZ3" s="323"/>
      <c r="EA3" s="323"/>
      <c r="EB3" s="323"/>
      <c r="EC3" s="323"/>
      <c r="ED3" s="323"/>
      <c r="EE3" s="323"/>
      <c r="EF3" s="323"/>
      <c r="EG3" s="323"/>
      <c r="EH3" s="323"/>
      <c r="EI3" s="90">
        <f>SUM(EI4:EI43)</f>
        <v>0</v>
      </c>
      <c r="EJ3" s="91" t="s">
        <v>562</v>
      </c>
      <c r="EK3" s="310" t="s">
        <v>1386</v>
      </c>
      <c r="EL3" s="310"/>
      <c r="EM3" s="92"/>
      <c r="EN3" s="92" t="s">
        <v>1387</v>
      </c>
      <c r="EO3" s="92"/>
      <c r="EP3" s="92" t="s">
        <v>1388</v>
      </c>
      <c r="EQ3" s="92" t="s">
        <v>577</v>
      </c>
      <c r="ER3" s="93" t="s">
        <v>562</v>
      </c>
      <c r="ES3" s="48"/>
      <c r="EU3" s="88" t="s">
        <v>1384</v>
      </c>
      <c r="EV3" s="331" t="s">
        <v>1385</v>
      </c>
      <c r="EW3" s="331"/>
      <c r="EX3" s="331"/>
      <c r="EY3" s="331"/>
      <c r="EZ3" s="331"/>
      <c r="FA3" s="331"/>
      <c r="FB3" s="331"/>
      <c r="FC3" s="331"/>
      <c r="FD3" s="331"/>
      <c r="FE3" s="331"/>
      <c r="FF3" s="331"/>
      <c r="FG3" s="331"/>
      <c r="FH3" s="331"/>
      <c r="FI3" s="90">
        <f>SUM(FI4:FI39)</f>
        <v>0</v>
      </c>
      <c r="FJ3" s="91" t="s">
        <v>562</v>
      </c>
      <c r="FK3" s="310" t="s">
        <v>1386</v>
      </c>
      <c r="FL3" s="310"/>
      <c r="FM3" s="310"/>
      <c r="FN3" s="310" t="s">
        <v>1387</v>
      </c>
      <c r="FO3" s="310"/>
      <c r="FP3" s="310"/>
      <c r="FQ3" s="92" t="s">
        <v>1388</v>
      </c>
      <c r="FR3" s="92" t="s">
        <v>577</v>
      </c>
      <c r="FS3" s="93" t="s">
        <v>562</v>
      </c>
      <c r="FT3" s="92"/>
      <c r="FU3" s="96">
        <f>COUNTIF(FU4:FV35,"C")</f>
        <v>0</v>
      </c>
      <c r="FV3" s="92" t="s">
        <v>1383</v>
      </c>
      <c r="FW3" s="97" t="s">
        <v>1384</v>
      </c>
      <c r="FX3" s="322" t="s">
        <v>1406</v>
      </c>
      <c r="FY3" s="323"/>
      <c r="FZ3" s="323"/>
      <c r="GA3" s="323"/>
      <c r="GB3" s="323"/>
      <c r="GC3" s="323"/>
      <c r="GD3" s="323"/>
      <c r="GE3" s="323"/>
      <c r="GF3" s="323"/>
      <c r="GG3" s="323"/>
      <c r="GH3" s="323"/>
      <c r="GI3" s="323"/>
      <c r="GJ3" s="323"/>
      <c r="GK3" s="90">
        <f>SUM(GK4:GK39)</f>
        <v>0</v>
      </c>
      <c r="GL3" s="91" t="s">
        <v>562</v>
      </c>
      <c r="GM3" s="310" t="s">
        <v>1386</v>
      </c>
      <c r="GN3" s="310"/>
      <c r="GO3" s="92"/>
      <c r="GP3" s="92" t="s">
        <v>1387</v>
      </c>
      <c r="GQ3" s="92"/>
      <c r="GR3" s="92" t="s">
        <v>1388</v>
      </c>
      <c r="GS3" s="92" t="s">
        <v>577</v>
      </c>
      <c r="GT3" s="93" t="s">
        <v>562</v>
      </c>
      <c r="GU3" s="48"/>
      <c r="GW3" s="88" t="s">
        <v>1384</v>
      </c>
      <c r="GX3" s="331" t="s">
        <v>1385</v>
      </c>
      <c r="GY3" s="331"/>
      <c r="GZ3" s="331"/>
      <c r="HA3" s="331"/>
      <c r="HB3" s="331"/>
      <c r="HC3" s="331"/>
      <c r="HD3" s="331"/>
      <c r="HE3" s="331"/>
      <c r="HF3" s="331"/>
      <c r="HG3" s="331"/>
      <c r="HH3" s="331"/>
      <c r="HI3" s="331"/>
      <c r="HJ3" s="331"/>
      <c r="HK3" s="90">
        <f>SUM(HK4:HK37)</f>
        <v>0</v>
      </c>
      <c r="HL3" s="91" t="s">
        <v>562</v>
      </c>
      <c r="HM3" s="310" t="s">
        <v>1386</v>
      </c>
      <c r="HN3" s="310"/>
      <c r="HO3" s="310"/>
      <c r="HP3" s="310" t="s">
        <v>1387</v>
      </c>
      <c r="HQ3" s="310"/>
      <c r="HR3" s="310"/>
      <c r="HS3" s="92" t="s">
        <v>1388</v>
      </c>
      <c r="HT3" s="92" t="s">
        <v>577</v>
      </c>
      <c r="HU3" s="93" t="s">
        <v>562</v>
      </c>
      <c r="HV3" s="92"/>
      <c r="HW3" s="96">
        <f>COUNTIF(HW4:HX33,"C")</f>
        <v>0</v>
      </c>
      <c r="HX3" s="92" t="s">
        <v>1383</v>
      </c>
      <c r="HY3" s="97" t="s">
        <v>1384</v>
      </c>
      <c r="HZ3" s="322" t="s">
        <v>1406</v>
      </c>
      <c r="IA3" s="323"/>
      <c r="IB3" s="323"/>
      <c r="IC3" s="323"/>
      <c r="ID3" s="323"/>
      <c r="IE3" s="323"/>
      <c r="IF3" s="323"/>
      <c r="IG3" s="323"/>
      <c r="IH3" s="323"/>
      <c r="II3" s="323"/>
      <c r="IJ3" s="323"/>
      <c r="IK3" s="323"/>
      <c r="IL3" s="323"/>
      <c r="IM3" s="90">
        <f>SUM(IM4:IM37)</f>
        <v>0</v>
      </c>
      <c r="IN3" s="91" t="s">
        <v>562</v>
      </c>
      <c r="IO3" s="310" t="s">
        <v>1386</v>
      </c>
      <c r="IP3" s="310"/>
      <c r="IQ3" s="92"/>
      <c r="IR3" s="92" t="s">
        <v>1387</v>
      </c>
      <c r="IS3" s="92"/>
      <c r="IT3" s="92" t="s">
        <v>1388</v>
      </c>
      <c r="IU3" s="92" t="s">
        <v>577</v>
      </c>
      <c r="IV3" s="93" t="s">
        <v>562</v>
      </c>
      <c r="IW3" s="48"/>
      <c r="IY3" s="88"/>
      <c r="IZ3" s="331"/>
      <c r="JA3" s="331"/>
      <c r="JB3" s="331"/>
      <c r="JC3" s="331"/>
      <c r="JD3" s="331"/>
      <c r="JE3" s="331"/>
      <c r="JF3" s="331"/>
      <c r="JG3" s="331"/>
      <c r="JH3" s="331"/>
      <c r="JI3" s="331"/>
      <c r="JJ3" s="331"/>
      <c r="JK3" s="331"/>
      <c r="JL3" s="331"/>
      <c r="JM3" s="90"/>
      <c r="JN3" s="91"/>
      <c r="JO3" s="310"/>
      <c r="JP3" s="310"/>
      <c r="JQ3" s="310"/>
      <c r="JR3" s="310"/>
      <c r="JS3" s="310"/>
      <c r="JT3" s="310"/>
      <c r="JU3" s="92"/>
      <c r="JV3" s="92"/>
      <c r="JW3" s="93"/>
      <c r="JX3" s="92"/>
      <c r="JY3" s="96">
        <f>COUNTIF(JY4:JZ23,"C")</f>
        <v>0</v>
      </c>
      <c r="JZ3" s="92" t="s">
        <v>1383</v>
      </c>
      <c r="KA3" s="97" t="s">
        <v>1384</v>
      </c>
      <c r="KB3" s="322" t="s">
        <v>1405</v>
      </c>
      <c r="KC3" s="323"/>
      <c r="KD3" s="323"/>
      <c r="KE3" s="323"/>
      <c r="KF3" s="323"/>
      <c r="KG3" s="323"/>
      <c r="KH3" s="323"/>
      <c r="KI3" s="323"/>
      <c r="KJ3" s="323"/>
      <c r="KK3" s="323"/>
      <c r="KL3" s="323"/>
      <c r="KM3" s="323"/>
      <c r="KN3" s="323"/>
      <c r="KO3" s="90">
        <f>SUM(KO4:KO37)</f>
        <v>0</v>
      </c>
      <c r="KP3" s="91" t="s">
        <v>562</v>
      </c>
      <c r="KQ3" s="310" t="s">
        <v>1386</v>
      </c>
      <c r="KR3" s="310"/>
      <c r="KS3" s="92"/>
      <c r="KT3" s="92" t="s">
        <v>1387</v>
      </c>
      <c r="KU3" s="92"/>
      <c r="KV3" s="92" t="s">
        <v>1388</v>
      </c>
      <c r="KW3" s="92" t="s">
        <v>577</v>
      </c>
      <c r="KX3" s="93" t="s">
        <v>562</v>
      </c>
    </row>
    <row r="4" spans="2:310" ht="21.75" thickBot="1" x14ac:dyDescent="0.35">
      <c r="AQ4" s="47"/>
      <c r="AR4" s="85" t="s">
        <v>804</v>
      </c>
      <c r="AS4" s="48"/>
      <c r="AT4" s="48"/>
      <c r="AU4" s="48"/>
      <c r="AV4" s="48"/>
      <c r="AW4" s="48"/>
      <c r="AX4" s="48"/>
      <c r="AY4" s="48"/>
      <c r="AZ4" s="48">
        <f>IF(OR($O$5="CLERC",$O$5="DRUIDE",$O$5="RANGER",$O$5="PALADIN",$O$5="BARDE"),1,0)</f>
        <v>1</v>
      </c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9"/>
      <c r="CQ4" s="48"/>
      <c r="CS4" s="87">
        <v>1</v>
      </c>
      <c r="CT4" s="139" t="str">
        <f>IF($AU$5&lt;&gt;0,IF(OR($O$5="CLERC",$O$5="PALADIN"),Sorts!K4,Sorts!K28),"")</f>
        <v>Aquagenèse</v>
      </c>
      <c r="CU4" s="139"/>
      <c r="CV4" s="139"/>
      <c r="CW4" s="139"/>
      <c r="CX4" s="139"/>
      <c r="CY4" s="139"/>
      <c r="CZ4" s="139"/>
      <c r="DA4" s="139"/>
      <c r="DB4" s="139"/>
      <c r="DC4" s="139"/>
      <c r="DD4" s="139"/>
      <c r="DE4" s="139"/>
      <c r="DF4" s="140"/>
      <c r="DG4" s="141">
        <v>0</v>
      </c>
      <c r="DH4" s="134"/>
      <c r="DI4" s="142" t="str">
        <f>IF($AU$5&lt;&gt;0,IF(OR($O$5="CLERC",$O$5="PALADIN"),Sorts!L4,Sorts!L28),"")</f>
        <v>1''</v>
      </c>
      <c r="DJ4" s="142"/>
      <c r="DK4" s="142"/>
      <c r="DL4" s="142" t="str">
        <f>IF($AU$5&lt;&gt;0,IF(OR($O$5="CLERC",$O$5="PALADIN"),Sorts!M4,Sorts!M28),"")</f>
        <v>P</v>
      </c>
      <c r="DM4" s="142"/>
      <c r="DN4" s="142"/>
      <c r="DO4" s="89" t="str">
        <f>IF($AU$5&lt;&gt;0,IF(OR($O$5="CLERC",$O$5="PALADIN"),Sorts!N4,Sorts!N28),"")</f>
        <v>X</v>
      </c>
      <c r="DP4" s="89" t="str">
        <f>IF($AU$5&lt;&gt;0,IF(OR($O$5="CLERC",$O$5="PALADIN"),Sorts!O4,Sorts!O28),"")</f>
        <v>X</v>
      </c>
      <c r="DQ4" s="94" t="str">
        <f>IF($AU$5&lt;&gt;0,IF(OR($O$5="CLERC",$O$5="PALADIN"),Sorts!P4,Sorts!P28),"")</f>
        <v>/</v>
      </c>
      <c r="DR4" s="89"/>
      <c r="DS4" s="133" t="s">
        <v>1391</v>
      </c>
      <c r="DT4" s="134"/>
      <c r="DU4" s="89">
        <v>1</v>
      </c>
      <c r="DV4" s="135" t="str">
        <f>IF($AU$7&lt;&gt;0,IF($O$5="Illusionniste",Sorts!Q119,Sorts!K75),"")</f>
        <v/>
      </c>
      <c r="DW4" s="136"/>
      <c r="DX4" s="136"/>
      <c r="DY4" s="136"/>
      <c r="DZ4" s="136"/>
      <c r="EA4" s="136"/>
      <c r="EB4" s="136"/>
      <c r="EC4" s="136"/>
      <c r="ED4" s="136"/>
      <c r="EE4" s="136"/>
      <c r="EF4" s="136"/>
      <c r="EG4" s="136"/>
      <c r="EH4" s="136"/>
      <c r="EI4" s="136">
        <v>0</v>
      </c>
      <c r="EJ4" s="137"/>
      <c r="EK4" s="138" t="str">
        <f>IF($AU$7&lt;&gt;0,IF($O$5="Illusionniste",Sorts!R119,Sorts!L75),"")</f>
        <v/>
      </c>
      <c r="EL4" s="134"/>
      <c r="EM4" s="142" t="str">
        <f>IF($AU$7&lt;&gt;0,IF($O$5="Illusionniste",Sorts!S119,Sorts!M75),"")</f>
        <v/>
      </c>
      <c r="EN4" s="142"/>
      <c r="EO4" s="142"/>
      <c r="EP4" s="89" t="str">
        <f>IF($AU$7&lt;&gt;0,IF($O$5="Illusionniste",Sorts!T119,Sorts!N75),"")</f>
        <v/>
      </c>
      <c r="EQ4" s="89" t="str">
        <f>IF($AU$7&lt;&gt;0,IF($O$5="Illusionniste",Sorts!U119,Sorts!O75),"")</f>
        <v/>
      </c>
      <c r="ER4" s="94" t="str">
        <f>IF($AU$7&lt;&gt;0,IF($O$5="Illusionniste",Sorts!V119,Sorts!P75),"")</f>
        <v/>
      </c>
      <c r="ES4" s="48"/>
      <c r="EU4" s="87">
        <v>1</v>
      </c>
      <c r="EV4" s="139" t="str">
        <f>IF($AU$5&lt;&gt;0,IF(OR($O$5="CLERC",$O$5="PALADIN"),Sorts!W4,Sorts!W28),"")</f>
        <v>Contrôle de la Température sur 3 mètres</v>
      </c>
      <c r="EW4" s="139"/>
      <c r="EX4" s="139"/>
      <c r="EY4" s="139"/>
      <c r="EZ4" s="139"/>
      <c r="FA4" s="139"/>
      <c r="FB4" s="139"/>
      <c r="FC4" s="139"/>
      <c r="FD4" s="139"/>
      <c r="FE4" s="139"/>
      <c r="FF4" s="139"/>
      <c r="FG4" s="139"/>
      <c r="FH4" s="140"/>
      <c r="FI4" s="141">
        <v>0</v>
      </c>
      <c r="FJ4" s="134"/>
      <c r="FK4" s="142">
        <f>IF($AU$5&lt;&gt;0,IF(OR($O$5="CLERC",$O$5="PALADIN"),Sorts!X4,Sorts!X28),"")</f>
        <v>0</v>
      </c>
      <c r="FL4" s="142"/>
      <c r="FM4" s="142"/>
      <c r="FN4" s="138" t="str">
        <f>IF($AU$5&lt;&gt;0,IF(OR($O$5="CLERC",$O$5="PALADIN"),Sorts!Y4,Sorts!Y28),"")</f>
        <v>4t+1/n</v>
      </c>
      <c r="FO4" s="139"/>
      <c r="FP4" s="134"/>
      <c r="FQ4" s="89" t="str">
        <f>IF($AU$5&lt;&gt;0,IF(OR($O$5="CLERC",$O$5="PALADIN"),Sorts!Z4,Sorts!Z28),"")</f>
        <v>X</v>
      </c>
      <c r="FR4" s="89" t="str">
        <f>IF($AU$5&lt;&gt;0,IF(OR($O$5="CLERC",$O$5="PALADIN"),Sorts!AA4,Sorts!AA28),"")</f>
        <v>X</v>
      </c>
      <c r="FS4" s="94" t="str">
        <f>IF($AU$5&lt;&gt;0,IF(OR($O$5="CLERC",$O$5="PALADIN"),Sorts!AB4,Sorts!AB28),"")</f>
        <v>/</v>
      </c>
      <c r="FT4" s="89"/>
      <c r="FU4" s="133" t="s">
        <v>1391</v>
      </c>
      <c r="FV4" s="134"/>
      <c r="FW4" s="89">
        <v>1</v>
      </c>
      <c r="FX4" s="135" t="str">
        <f>IF($AU$7&lt;&gt;0,IF($O$5="Illusionniste",Sorts!AC119,Sorts!W75),"")</f>
        <v/>
      </c>
      <c r="FY4" s="136"/>
      <c r="FZ4" s="136"/>
      <c r="GA4" s="136"/>
      <c r="GB4" s="136"/>
      <c r="GC4" s="136"/>
      <c r="GD4" s="136"/>
      <c r="GE4" s="136"/>
      <c r="GF4" s="136"/>
      <c r="GG4" s="136"/>
      <c r="GH4" s="136"/>
      <c r="GI4" s="136"/>
      <c r="GJ4" s="136"/>
      <c r="GK4" s="136">
        <v>0</v>
      </c>
      <c r="GL4" s="137"/>
      <c r="GM4" s="138" t="str">
        <f>IF($AU$7&lt;&gt;0,IF($O$5="Illusionniste",Sorts!AD119,Sorts!X75),"")</f>
        <v/>
      </c>
      <c r="GN4" s="134"/>
      <c r="GO4" s="142" t="str">
        <f>IF($AU$7&lt;&gt;0,IF($O$5="Illusionniste",Sorts!AE119,Sorts!Y75),"")</f>
        <v/>
      </c>
      <c r="GP4" s="142"/>
      <c r="GQ4" s="142"/>
      <c r="GR4" s="89" t="str">
        <f>IF($AU$7&lt;&gt;0,IF($O$5="Illusionniste",Sorts!AF119,Sorts!Z75),"")</f>
        <v/>
      </c>
      <c r="GS4" s="89" t="str">
        <f>IF($AU$7&lt;&gt;0,IF($O$5="Illusionniste",Sorts!AG119,Sorts!AA75),"")</f>
        <v/>
      </c>
      <c r="GT4" s="94" t="str">
        <f>IF($AU$7&lt;&gt;0,IF($O$5="Illusionniste",Sorts!AH119,Sorts!AB75),"")</f>
        <v/>
      </c>
      <c r="GU4" s="48"/>
      <c r="GW4" s="87">
        <v>1</v>
      </c>
      <c r="GX4" s="139" t="str">
        <f>IF($AU$5&lt;&gt;0,IF(OR($O$5="CLERC",$O$5="PALADIN"),Sorts!AI4,Sorts!AI28),"")</f>
        <v>Bouclier Anti-Animal</v>
      </c>
      <c r="GY4" s="139"/>
      <c r="GZ4" s="139"/>
      <c r="HA4" s="139"/>
      <c r="HB4" s="139"/>
      <c r="HC4" s="139"/>
      <c r="HD4" s="139"/>
      <c r="HE4" s="139"/>
      <c r="HF4" s="139"/>
      <c r="HG4" s="139"/>
      <c r="HH4" s="139"/>
      <c r="HI4" s="139"/>
      <c r="HJ4" s="140"/>
      <c r="HK4" s="141">
        <v>0</v>
      </c>
      <c r="HL4" s="134"/>
      <c r="HM4" s="142">
        <f>IF($AU$5&lt;&gt;0,IF(OR($O$5="CLERC",$O$5="PALADIN"),Sorts!AJ4,Sorts!AJ28),"")</f>
        <v>0</v>
      </c>
      <c r="HN4" s="142"/>
      <c r="HO4" s="142"/>
      <c r="HP4" s="142" t="str">
        <f>IF($AU$5&lt;&gt;0,IF(OR($O$5="CLERC",$O$5="PALADIN"),Sorts!AK4,Sorts!AK28),"")</f>
        <v>1t/n</v>
      </c>
      <c r="HQ4" s="142"/>
      <c r="HR4" s="142"/>
      <c r="HS4" s="89" t="str">
        <f>IF($AU$5&lt;&gt;0,IF(OR($O$5="CLERC",$O$5="PALADIN"),Sorts!AL4,Sorts!AL28),"")</f>
        <v>X</v>
      </c>
      <c r="HT4" s="89" t="str">
        <f>IF($AU$5&lt;&gt;0,IF(OR($O$5="CLERC",$O$5="PALADIN"),Sorts!AM4,Sorts!AM28),"")</f>
        <v>X</v>
      </c>
      <c r="HU4" s="94" t="str">
        <f>IF($AU$5&lt;&gt;0,IF(OR($O$5="CLERC",$O$5="PALADIN"),Sorts!AN4,Sorts!AN28),"")</f>
        <v>X</v>
      </c>
      <c r="HV4" s="89"/>
      <c r="HW4" s="133" t="s">
        <v>1391</v>
      </c>
      <c r="HX4" s="134"/>
      <c r="HY4" s="89">
        <v>1</v>
      </c>
      <c r="HZ4" s="135" t="str">
        <f>IF($AU$7&lt;&gt;0,IF($O$5="Illusionniste",Sorts!AO119,Sorts!AI75),"")</f>
        <v/>
      </c>
      <c r="IA4" s="136"/>
      <c r="IB4" s="136"/>
      <c r="IC4" s="136"/>
      <c r="ID4" s="136"/>
      <c r="IE4" s="136"/>
      <c r="IF4" s="136"/>
      <c r="IG4" s="136"/>
      <c r="IH4" s="136"/>
      <c r="II4" s="136"/>
      <c r="IJ4" s="136"/>
      <c r="IK4" s="136"/>
      <c r="IL4" s="136"/>
      <c r="IM4" s="136">
        <v>0</v>
      </c>
      <c r="IN4" s="137"/>
      <c r="IO4" s="138" t="str">
        <f>IF($AU$7&lt;&gt;0,IF($O$5="Illusionniste",Sorts!AP119,Sorts!AJ75),"")</f>
        <v/>
      </c>
      <c r="IP4" s="134"/>
      <c r="IQ4" s="142" t="str">
        <f>IF($AU$7&lt;&gt;0,IF($O$5="Illusionniste",Sorts!AQ119,Sorts!AK75),"")</f>
        <v/>
      </c>
      <c r="IR4" s="142"/>
      <c r="IS4" s="142"/>
      <c r="IT4" s="89" t="str">
        <f>IF($AU$7&lt;&gt;0,IF($O$5="Illusionniste",Sorts!AR119,Sorts!AL75),"")</f>
        <v/>
      </c>
      <c r="IU4" s="89" t="str">
        <f>IF($AU$7&lt;&gt;0,IF($O$5="Illusionniste",Sorts!AS119,Sorts!AM75),"")</f>
        <v/>
      </c>
      <c r="IV4" s="94" t="str">
        <f>IF($AU$7&lt;&gt;0,IF($O$5="Illusionniste",Sorts!AT119,Sorts!AN75),"")</f>
        <v/>
      </c>
      <c r="IW4" s="48"/>
      <c r="IY4" s="87"/>
      <c r="IZ4" s="139"/>
      <c r="JA4" s="139"/>
      <c r="JB4" s="139"/>
      <c r="JC4" s="139"/>
      <c r="JD4" s="139"/>
      <c r="JE4" s="139"/>
      <c r="JF4" s="139"/>
      <c r="JG4" s="139"/>
      <c r="JH4" s="139"/>
      <c r="JI4" s="139"/>
      <c r="JJ4" s="139"/>
      <c r="JK4" s="139"/>
      <c r="JL4" s="140"/>
      <c r="JM4" s="141"/>
      <c r="JN4" s="134"/>
      <c r="JO4" s="142"/>
      <c r="JP4" s="142"/>
      <c r="JQ4" s="142"/>
      <c r="JR4" s="142"/>
      <c r="JS4" s="142"/>
      <c r="JT4" s="142"/>
      <c r="JU4" s="89"/>
      <c r="JV4" s="89"/>
      <c r="JW4" s="94"/>
      <c r="JX4" s="89"/>
      <c r="JY4" s="133" t="s">
        <v>1391</v>
      </c>
      <c r="JZ4" s="134"/>
      <c r="KA4" s="89">
        <v>1</v>
      </c>
      <c r="KB4" s="138" t="str">
        <f>IF($AU$7&lt;&gt;0,IF($O$5="Illusionniste",Sorts!BA119,Sorts!AU75),"")</f>
        <v/>
      </c>
      <c r="KC4" s="139"/>
      <c r="KD4" s="139"/>
      <c r="KE4" s="139"/>
      <c r="KF4" s="139"/>
      <c r="KG4" s="139"/>
      <c r="KH4" s="139"/>
      <c r="KI4" s="139"/>
      <c r="KJ4" s="139"/>
      <c r="KK4" s="139"/>
      <c r="KL4" s="139"/>
      <c r="KM4" s="139"/>
      <c r="KN4" s="140"/>
      <c r="KO4" s="136">
        <v>0</v>
      </c>
      <c r="KP4" s="137"/>
      <c r="KQ4" s="138" t="str">
        <f>IF($AU$7&lt;&gt;0,IF($O$5="Illusionniste",Sorts!BA119,Sorts!AV75),"")</f>
        <v/>
      </c>
      <c r="KR4" s="134"/>
      <c r="KS4" s="142" t="str">
        <f>IF($AU$7&lt;&gt;0,IF($O$5="Illusionniste",Sorts!BA119,Sorts!AW75),"")</f>
        <v/>
      </c>
      <c r="KT4" s="142"/>
      <c r="KU4" s="142"/>
      <c r="KV4" s="89" t="str">
        <f>IF($AU$7&lt;&gt;0,IF($O$5="Illusionniste",Sorts!BA119,Sorts!AX75),"")</f>
        <v/>
      </c>
      <c r="KW4" s="89" t="str">
        <f>IF($AU$7&lt;&gt;0,IF($O$5="Illusionniste",Sorts!BA119,Sorts!AY75),"")</f>
        <v/>
      </c>
      <c r="KX4" s="94" t="str">
        <f>IF($AU$7&lt;&gt;0,IF($O$5="Illusionniste",Sorts!BA119,Sorts!AZ75),"")</f>
        <v/>
      </c>
    </row>
    <row r="5" spans="2:310" ht="22.5" thickTop="1" thickBot="1" x14ac:dyDescent="0.45">
      <c r="B5" s="336" t="s">
        <v>1534</v>
      </c>
      <c r="C5" s="337"/>
      <c r="D5" s="337"/>
      <c r="E5" s="337"/>
      <c r="F5" s="337"/>
      <c r="G5" s="337"/>
      <c r="H5" s="337"/>
      <c r="I5" s="337"/>
      <c r="J5" s="337"/>
      <c r="K5" s="337"/>
      <c r="L5" s="338"/>
      <c r="M5" s="7" t="s">
        <v>6</v>
      </c>
      <c r="O5" s="345" t="s">
        <v>112</v>
      </c>
      <c r="P5" s="345"/>
      <c r="Q5" s="345"/>
      <c r="R5" s="345"/>
      <c r="S5" s="345"/>
      <c r="T5" s="345"/>
      <c r="U5" s="345"/>
      <c r="V5" s="345"/>
      <c r="W5" s="345"/>
      <c r="X5" s="7" t="s">
        <v>5</v>
      </c>
      <c r="Z5" s="326" t="str">
        <f>INDEX(Niveaux!A3:L39,MATCH('Joueur 2'!$AM$5,Niveaux!A4:A39,0)+1,MATCH('Joueur 2'!$O$5,Niveaux!B2:L2,0)+1)</f>
        <v>Novice</v>
      </c>
      <c r="AA5" s="326"/>
      <c r="AB5" s="326"/>
      <c r="AC5" s="326"/>
      <c r="AD5" s="326"/>
      <c r="AE5" s="326"/>
      <c r="AF5" s="326"/>
      <c r="AG5" s="326"/>
      <c r="AH5" s="326"/>
      <c r="AI5" s="326"/>
      <c r="AJ5" s="7" t="s">
        <v>4</v>
      </c>
      <c r="AM5" s="345">
        <v>1</v>
      </c>
      <c r="AN5" s="345"/>
      <c r="AO5" s="345"/>
      <c r="AQ5" s="47"/>
      <c r="AR5" s="324" t="s">
        <v>805</v>
      </c>
      <c r="AS5" s="324"/>
      <c r="AT5" s="324"/>
      <c r="AU5" s="324">
        <f>IF(OR($O$5="CLERC",$O$5="DRUIDE",$O$5="RANGER",$O$5="PALADIN",$O$5="BARDE"),INDEX(Niveaux!$A$782:$M$818,'Joueur 2'!$AM$5+1,MATCH('Joueur 2'!$O$5,Niveaux!$B$782:$L$782,0)+1),0)+$N$16</f>
        <v>4</v>
      </c>
      <c r="AV5" s="324"/>
      <c r="AW5" s="324" t="s">
        <v>807</v>
      </c>
      <c r="AX5" s="324"/>
      <c r="AY5" s="324"/>
      <c r="AZ5" s="324">
        <f>IF(OR($O$5="CLERC",$O$5="DRUIDE",$O$5="RANGER",$O$5="PALADIN",$O$5="BARDE"),INDEX(Niveaux!$A$819:$M$885,'Joueur 2'!$AM$5+1,MATCH('Joueur 2'!$O$5,Niveaux!$B$819:$L$819,0)+1),0)+$O$16</f>
        <v>2</v>
      </c>
      <c r="BA5" s="324"/>
      <c r="BB5" s="324" t="s">
        <v>809</v>
      </c>
      <c r="BC5" s="324"/>
      <c r="BD5" s="324"/>
      <c r="BE5" s="324">
        <f>IF(OR($O$5="CLERC",$O$5="DRUIDE",$O$5="RANGER",$O$5="PALADIN",$O$5="BARDE"),INDEX(Niveaux!$A$856:$M$892,'Joueur 2'!$AM$5+1,MATCH('Joueur 2'!$O$5,Niveaux!$B$856:$L$856,0)+1),0)+$P$16</f>
        <v>1</v>
      </c>
      <c r="BF5" s="324"/>
      <c r="BG5" s="324" t="s">
        <v>810</v>
      </c>
      <c r="BH5" s="324"/>
      <c r="BI5" s="324"/>
      <c r="BJ5" s="324">
        <f>IF(OR($O$5="CLERC",$O$5="DRUIDE",$O$5="RANGER",$O$5="PALADIN",$O$5="BARDE"),INDEX(Niveaux!$A$893:$M$929,'Joueur 2'!$AM$5+1,MATCH('Joueur 2'!$O$5,Niveaux!$B$893:$L$893,0)+1),0)+$Q$16</f>
        <v>0</v>
      </c>
      <c r="BK5" s="324"/>
      <c r="BL5" s="324" t="s">
        <v>811</v>
      </c>
      <c r="BM5" s="324"/>
      <c r="BN5" s="324"/>
      <c r="BO5" s="324">
        <f>IF(OR($O$5="CLERC",$O$5="DRUIDE",$O$5="RANGER",$O$5="PALADIN",$O$5="BARDE"),INDEX(Niveaux!$A$930:$M$966,'Joueur 2'!$AM$5+1,MATCH('Joueur 2'!$O$5,Niveaux!$B$930:$L$930,0)+1),0)</f>
        <v>0</v>
      </c>
      <c r="BP5" s="324"/>
      <c r="BQ5" s="324" t="s">
        <v>812</v>
      </c>
      <c r="BR5" s="324"/>
      <c r="BS5" s="324"/>
      <c r="BT5" s="324">
        <f>IF(OR($O$5="CLERC",$O$5="DRUIDE",$O$5="RANGER",$O$5="PALADIN",$O$5="BARDE"),INDEX(Niveaux!$A$967:$M$1003,'Joueur 2'!$AM$5+1,MATCH('Joueur 2'!$O$5,Niveaux!$B$967:$L$967,0)+1),0)</f>
        <v>0</v>
      </c>
      <c r="BU5" s="324"/>
      <c r="BV5" s="324" t="s">
        <v>813</v>
      </c>
      <c r="BW5" s="324"/>
      <c r="BX5" s="324"/>
      <c r="BY5" s="324">
        <f>IF(OR($O$5="CLERC",$O$5="DRUIDE",$O$5="RANGER",$O$5="PALADIN",$O$5="BARDE"),INDEX(Niveaux!$A$1004:$M$1040,'Joueur 2'!$AM$5+1,MATCH('Joueur 2'!$O$5,Niveaux!$B$1004:$L$1004,0)+1),0)</f>
        <v>0</v>
      </c>
      <c r="BZ5" s="324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9"/>
      <c r="CQ5" s="48"/>
      <c r="CS5" s="87">
        <v>2</v>
      </c>
      <c r="CT5" s="139" t="str">
        <f>IF($AU$5&lt;&gt;0,IF(OR($O$5="CLERC",$O$5="PALADIN"),Sorts!K5,Sorts!K29),"")</f>
        <v>Baie Magique</v>
      </c>
      <c r="CU5" s="139"/>
      <c r="CV5" s="139"/>
      <c r="CW5" s="139"/>
      <c r="CX5" s="139"/>
      <c r="CY5" s="139"/>
      <c r="CZ5" s="139"/>
      <c r="DA5" s="139"/>
      <c r="DB5" s="139"/>
      <c r="DC5" s="139"/>
      <c r="DD5" s="139"/>
      <c r="DE5" s="139"/>
      <c r="DF5" s="140"/>
      <c r="DG5" s="141">
        <v>0</v>
      </c>
      <c r="DH5" s="134"/>
      <c r="DI5" s="142" t="str">
        <f>IF($AU$5&lt;&gt;0,IF(OR($O$5="CLERC",$O$5="PALADIN"),Sorts!L5,Sorts!L29),"")</f>
        <v>T</v>
      </c>
      <c r="DJ5" s="142"/>
      <c r="DK5" s="142"/>
      <c r="DL5" s="142" t="str">
        <f>IF($AU$5&lt;&gt;0,IF(OR($O$5="CLERC",$O$5="PALADIN"),Sorts!M5,Sorts!M29),"")</f>
        <v>1j/n</v>
      </c>
      <c r="DM5" s="142"/>
      <c r="DN5" s="142"/>
      <c r="DO5" s="89" t="str">
        <f>IF($AU$5&lt;&gt;0,IF(OR($O$5="CLERC",$O$5="PALADIN"),Sorts!N5,Sorts!N29),"")</f>
        <v>X</v>
      </c>
      <c r="DP5" s="89" t="str">
        <f>IF($AU$5&lt;&gt;0,IF(OR($O$5="CLERC",$O$5="PALADIN"),Sorts!O5,Sorts!O29),"")</f>
        <v>X</v>
      </c>
      <c r="DQ5" s="94" t="str">
        <f>IF($AU$5&lt;&gt;0,IF(OR($O$5="CLERC",$O$5="PALADIN"),Sorts!P5,Sorts!P29),"")</f>
        <v>X</v>
      </c>
      <c r="DR5" s="89"/>
      <c r="DS5" s="133" t="s">
        <v>1391</v>
      </c>
      <c r="DT5" s="134"/>
      <c r="DU5" s="89">
        <v>2</v>
      </c>
      <c r="DV5" s="135" t="str">
        <f>IF($AU$7&lt;&gt;0,IF($O$5="Illusionniste",Sorts!Q120,Sorts!K76),"")</f>
        <v/>
      </c>
      <c r="DW5" s="136"/>
      <c r="DX5" s="136"/>
      <c r="DY5" s="136"/>
      <c r="DZ5" s="136"/>
      <c r="EA5" s="136"/>
      <c r="EB5" s="136"/>
      <c r="EC5" s="136"/>
      <c r="ED5" s="136"/>
      <c r="EE5" s="136"/>
      <c r="EF5" s="136"/>
      <c r="EG5" s="136"/>
      <c r="EH5" s="136"/>
      <c r="EI5" s="136">
        <v>0</v>
      </c>
      <c r="EJ5" s="137"/>
      <c r="EK5" s="138" t="str">
        <f>IF($AU$7&lt;&gt;0,IF($O$5="Illusionniste",Sorts!R120,Sorts!L76),"")</f>
        <v/>
      </c>
      <c r="EL5" s="134"/>
      <c r="EM5" s="142" t="str">
        <f>IF($AU$7&lt;&gt;0,IF($O$5="Illusionniste",Sorts!S120,Sorts!M76),"")</f>
        <v/>
      </c>
      <c r="EN5" s="142"/>
      <c r="EO5" s="142"/>
      <c r="EP5" s="89" t="str">
        <f>IF($AU$7&lt;&gt;0,IF($O$5="Illusionniste",Sorts!T120,Sorts!N76),"")</f>
        <v/>
      </c>
      <c r="EQ5" s="89" t="str">
        <f>IF($AU$7&lt;&gt;0,IF($O$5="Illusionniste",Sorts!U120,Sorts!O76),"")</f>
        <v/>
      </c>
      <c r="ER5" s="94" t="str">
        <f>IF($AU$7&lt;&gt;0,IF($O$5="Illusionniste",Sorts!V120,Sorts!P76),"")</f>
        <v/>
      </c>
      <c r="ES5" s="48"/>
      <c r="EU5" s="87">
        <v>2</v>
      </c>
      <c r="EV5" s="139" t="str">
        <f>IF($AU$5&lt;&gt;0,IF(OR($O$5="CLERC",$O$5="PALADIN"),Sorts!W5,Sorts!W29),"")</f>
        <v>Dissipation de la Magie</v>
      </c>
      <c r="EW5" s="139"/>
      <c r="EX5" s="139"/>
      <c r="EY5" s="139"/>
      <c r="EZ5" s="139"/>
      <c r="FA5" s="139"/>
      <c r="FB5" s="139"/>
      <c r="FC5" s="139"/>
      <c r="FD5" s="139"/>
      <c r="FE5" s="139"/>
      <c r="FF5" s="139"/>
      <c r="FG5" s="139"/>
      <c r="FH5" s="140"/>
      <c r="FI5" s="141">
        <v>0</v>
      </c>
      <c r="FJ5" s="134"/>
      <c r="FK5" s="142" t="str">
        <f>IF($AU$5&lt;&gt;0,IF(OR($O$5="CLERC",$O$5="PALADIN"),Sorts!X5,Sorts!X29),"")</f>
        <v>8''</v>
      </c>
      <c r="FL5" s="142"/>
      <c r="FM5" s="142"/>
      <c r="FN5" s="138" t="str">
        <f>IF($AU$5&lt;&gt;0,IF(OR($O$5="CLERC",$O$5="PALADIN"),Sorts!Y5,Sorts!Y29),"")</f>
        <v>P</v>
      </c>
      <c r="FO5" s="139"/>
      <c r="FP5" s="134"/>
      <c r="FQ5" s="89" t="str">
        <f>IF($AU$5&lt;&gt;0,IF(OR($O$5="CLERC",$O$5="PALADIN"),Sorts!Z5,Sorts!Z29),"")</f>
        <v>X</v>
      </c>
      <c r="FR5" s="89" t="str">
        <f>IF($AU$5&lt;&gt;0,IF(OR($O$5="CLERC",$O$5="PALADIN"),Sorts!AA5,Sorts!AA29),"")</f>
        <v>X</v>
      </c>
      <c r="FS5" s="94" t="str">
        <f>IF($AU$5&lt;&gt;0,IF(OR($O$5="CLERC",$O$5="PALADIN"),Sorts!AB5,Sorts!AB29),"")</f>
        <v>X</v>
      </c>
      <c r="FT5" s="89"/>
      <c r="FU5" s="133" t="s">
        <v>1391</v>
      </c>
      <c r="FV5" s="134"/>
      <c r="FW5" s="89">
        <v>2</v>
      </c>
      <c r="FX5" s="135" t="str">
        <f>IF($AU$7&lt;&gt;0,IF($O$5="Illusionniste",Sorts!AC120,Sorts!W76),"")</f>
        <v/>
      </c>
      <c r="FY5" s="136"/>
      <c r="FZ5" s="136"/>
      <c r="GA5" s="136"/>
      <c r="GB5" s="136"/>
      <c r="GC5" s="136"/>
      <c r="GD5" s="136"/>
      <c r="GE5" s="136"/>
      <c r="GF5" s="136"/>
      <c r="GG5" s="136"/>
      <c r="GH5" s="136"/>
      <c r="GI5" s="136"/>
      <c r="GJ5" s="136"/>
      <c r="GK5" s="136">
        <v>0</v>
      </c>
      <c r="GL5" s="137"/>
      <c r="GM5" s="138" t="str">
        <f>IF($AU$7&lt;&gt;0,IF($O$5="Illusionniste",Sorts!AD120,Sorts!X76),"")</f>
        <v/>
      </c>
      <c r="GN5" s="134"/>
      <c r="GO5" s="142" t="str">
        <f>IF($AU$7&lt;&gt;0,IF($O$5="Illusionniste",Sorts!AE120,Sorts!Y76),"")</f>
        <v/>
      </c>
      <c r="GP5" s="142"/>
      <c r="GQ5" s="142"/>
      <c r="GR5" s="89" t="str">
        <f>IF($AU$7&lt;&gt;0,IF($O$5="Illusionniste",Sorts!AF120,Sorts!Z76),"")</f>
        <v/>
      </c>
      <c r="GS5" s="89" t="str">
        <f>IF($AU$7&lt;&gt;0,IF($O$5="Illusionniste",Sorts!AG120,Sorts!AA76),"")</f>
        <v/>
      </c>
      <c r="GT5" s="94" t="str">
        <f>IF($AU$7&lt;&gt;0,IF($O$5="Illusionniste",Sorts!AH120,Sorts!AB76),"")</f>
        <v/>
      </c>
      <c r="GU5" s="48"/>
      <c r="GW5" s="87">
        <v>2</v>
      </c>
      <c r="GX5" s="139" t="str">
        <f>IF($AU$5&lt;&gt;0,IF(OR($O$5="CLERC",$O$5="PALADIN"),Sorts!AI5,Sorts!AI29),"")</f>
        <v>Chêne Vivant</v>
      </c>
      <c r="GY5" s="139"/>
      <c r="GZ5" s="139"/>
      <c r="HA5" s="139"/>
      <c r="HB5" s="139"/>
      <c r="HC5" s="139"/>
      <c r="HD5" s="139"/>
      <c r="HE5" s="139"/>
      <c r="HF5" s="139"/>
      <c r="HG5" s="139"/>
      <c r="HH5" s="139"/>
      <c r="HI5" s="139"/>
      <c r="HJ5" s="140"/>
      <c r="HK5" s="141">
        <v>0</v>
      </c>
      <c r="HL5" s="134"/>
      <c r="HM5" s="142" t="str">
        <f>IF($AU$5&lt;&gt;0,IF(OR($O$5="CLERC",$O$5="PALADIN"),Sorts!AJ5,Sorts!AJ29),"")</f>
        <v>T</v>
      </c>
      <c r="HN5" s="142"/>
      <c r="HO5" s="142"/>
      <c r="HP5" s="142" t="str">
        <f>IF($AU$5&lt;&gt;0,IF(OR($O$5="CLERC",$O$5="PALADIN"),Sorts!AK5,Sorts!AK29),"")</f>
        <v>1j/n</v>
      </c>
      <c r="HQ5" s="142"/>
      <c r="HR5" s="142"/>
      <c r="HS5" s="89" t="str">
        <f>IF($AU$5&lt;&gt;0,IF(OR($O$5="CLERC",$O$5="PALADIN"),Sorts!AL5,Sorts!AL29),"")</f>
        <v>X</v>
      </c>
      <c r="HT5" s="89" t="str">
        <f>IF($AU$5&lt;&gt;0,IF(OR($O$5="CLERC",$O$5="PALADIN"),Sorts!AM5,Sorts!AM29),"")</f>
        <v>X</v>
      </c>
      <c r="HU5" s="94" t="str">
        <f>IF($AU$5&lt;&gt;0,IF(OR($O$5="CLERC",$O$5="PALADIN"),Sorts!AN5,Sorts!AN29),"")</f>
        <v>X</v>
      </c>
      <c r="HV5" s="89"/>
      <c r="HW5" s="133" t="s">
        <v>1391</v>
      </c>
      <c r="HX5" s="134"/>
      <c r="HY5" s="89">
        <v>2</v>
      </c>
      <c r="HZ5" s="135" t="str">
        <f>IF($AU$7&lt;&gt;0,IF($O$5="Illusionniste",Sorts!AO120,Sorts!AI76),"")</f>
        <v/>
      </c>
      <c r="IA5" s="136"/>
      <c r="IB5" s="136"/>
      <c r="IC5" s="136"/>
      <c r="ID5" s="136"/>
      <c r="IE5" s="136"/>
      <c r="IF5" s="136"/>
      <c r="IG5" s="136"/>
      <c r="IH5" s="136"/>
      <c r="II5" s="136"/>
      <c r="IJ5" s="136"/>
      <c r="IK5" s="136"/>
      <c r="IL5" s="136"/>
      <c r="IM5" s="136">
        <v>0</v>
      </c>
      <c r="IN5" s="137"/>
      <c r="IO5" s="138" t="str">
        <f>IF($AU$7&lt;&gt;0,IF($O$5="Illusionniste",Sorts!AP120,Sorts!AJ76),"")</f>
        <v/>
      </c>
      <c r="IP5" s="134"/>
      <c r="IQ5" s="142" t="str">
        <f>IF($AU$7&lt;&gt;0,IF($O$5="Illusionniste",Sorts!AQ120,Sorts!AK76),"")</f>
        <v/>
      </c>
      <c r="IR5" s="142"/>
      <c r="IS5" s="142"/>
      <c r="IT5" s="89" t="str">
        <f>IF($AU$7&lt;&gt;0,IF($O$5="Illusionniste",Sorts!AR120,Sorts!AL76),"")</f>
        <v/>
      </c>
      <c r="IU5" s="89" t="str">
        <f>IF($AU$7&lt;&gt;0,IF($O$5="Illusionniste",Sorts!AS120,Sorts!AM76),"")</f>
        <v/>
      </c>
      <c r="IV5" s="94" t="str">
        <f>IF($AU$7&lt;&gt;0,IF($O$5="Illusionniste",Sorts!AT120,Sorts!AN76),"")</f>
        <v/>
      </c>
      <c r="IW5" s="48"/>
      <c r="IY5" s="87"/>
      <c r="IZ5" s="139"/>
      <c r="JA5" s="139"/>
      <c r="JB5" s="139"/>
      <c r="JC5" s="139"/>
      <c r="JD5" s="139"/>
      <c r="JE5" s="139"/>
      <c r="JF5" s="139"/>
      <c r="JG5" s="139"/>
      <c r="JH5" s="139"/>
      <c r="JI5" s="139"/>
      <c r="JJ5" s="139"/>
      <c r="JK5" s="139"/>
      <c r="JL5" s="140"/>
      <c r="JM5" s="141"/>
      <c r="JN5" s="134"/>
      <c r="JO5" s="142"/>
      <c r="JP5" s="142"/>
      <c r="JQ5" s="142"/>
      <c r="JR5" s="142"/>
      <c r="JS5" s="142"/>
      <c r="JT5" s="142"/>
      <c r="JU5" s="89"/>
      <c r="JV5" s="89"/>
      <c r="JW5" s="94"/>
      <c r="JX5" s="89"/>
      <c r="JY5" s="133" t="s">
        <v>1391</v>
      </c>
      <c r="JZ5" s="134"/>
      <c r="KA5" s="89">
        <v>2</v>
      </c>
      <c r="KB5" s="138" t="str">
        <f>IF($AU$7&lt;&gt;0,IF($O$5="Illusionniste",Sorts!BA120,Sorts!AU76),"")</f>
        <v/>
      </c>
      <c r="KC5" s="139"/>
      <c r="KD5" s="139"/>
      <c r="KE5" s="139"/>
      <c r="KF5" s="139"/>
      <c r="KG5" s="139"/>
      <c r="KH5" s="139"/>
      <c r="KI5" s="139"/>
      <c r="KJ5" s="139"/>
      <c r="KK5" s="139"/>
      <c r="KL5" s="139"/>
      <c r="KM5" s="139"/>
      <c r="KN5" s="140"/>
      <c r="KO5" s="136">
        <v>0</v>
      </c>
      <c r="KP5" s="137"/>
      <c r="KQ5" s="138" t="str">
        <f>IF($AU$7&lt;&gt;0,IF($O$5="Illusionniste",Sorts!BA120,Sorts!AV76),"")</f>
        <v/>
      </c>
      <c r="KR5" s="134"/>
      <c r="KS5" s="142" t="str">
        <f>IF($AU$7&lt;&gt;0,IF($O$5="Illusionniste",Sorts!BA120,Sorts!AW76),"")</f>
        <v/>
      </c>
      <c r="KT5" s="142"/>
      <c r="KU5" s="142"/>
      <c r="KV5" s="89" t="str">
        <f>IF($AU$7&lt;&gt;0,IF($O$5="Illusionniste",Sorts!BA120,Sorts!AX76),"")</f>
        <v/>
      </c>
      <c r="KW5" s="89" t="str">
        <f>IF($AU$7&lt;&gt;0,IF($O$5="Illusionniste",Sorts!BA120,Sorts!AY76),"")</f>
        <v/>
      </c>
      <c r="KX5" s="94" t="str">
        <f>IF($AU$7&lt;&gt;0,IF($O$5="Illusionniste",Sorts!BA120,Sorts!AZ76),"")</f>
        <v/>
      </c>
    </row>
    <row r="6" spans="2:310" ht="21" x14ac:dyDescent="0.4">
      <c r="B6" s="339"/>
      <c r="C6" s="340"/>
      <c r="D6" s="340"/>
      <c r="E6" s="340"/>
      <c r="F6" s="340"/>
      <c r="G6" s="340"/>
      <c r="H6" s="340"/>
      <c r="I6" s="340"/>
      <c r="J6" s="340"/>
      <c r="K6" s="340"/>
      <c r="L6" s="341"/>
      <c r="M6" s="7" t="s">
        <v>7</v>
      </c>
      <c r="O6" s="346" t="s">
        <v>120</v>
      </c>
      <c r="P6" s="346"/>
      <c r="Q6" s="346"/>
      <c r="R6" s="346"/>
      <c r="S6" s="346"/>
      <c r="T6" s="346"/>
      <c r="U6" s="346"/>
      <c r="V6" s="346"/>
      <c r="W6" s="346"/>
      <c r="X6" s="7" t="s">
        <v>8</v>
      </c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7" t="s">
        <v>9</v>
      </c>
      <c r="AL6" s="330"/>
      <c r="AM6" s="330"/>
      <c r="AN6" s="330"/>
      <c r="AO6" s="330"/>
      <c r="AQ6" s="47"/>
      <c r="AR6" s="85" t="s">
        <v>806</v>
      </c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>
        <f>IF(OR($O$5="MAGICIEN",$O$5="ILLUSIONISTE",$O$5="RANGER"),1,0)</f>
        <v>0</v>
      </c>
      <c r="BE6" s="48"/>
      <c r="BF6" s="99"/>
      <c r="BG6" s="48"/>
      <c r="BH6" s="48"/>
      <c r="BI6" s="48"/>
      <c r="BJ6" s="100" t="s">
        <v>1383</v>
      </c>
      <c r="BK6" s="99" t="s">
        <v>1394</v>
      </c>
      <c r="BL6" s="48"/>
      <c r="BN6" s="48"/>
      <c r="BP6" s="48"/>
      <c r="BQ6" s="101" t="s">
        <v>1390</v>
      </c>
      <c r="BR6" s="99" t="s">
        <v>1393</v>
      </c>
      <c r="BS6" s="48"/>
      <c r="BT6" s="48"/>
      <c r="BU6" s="48"/>
      <c r="BV6" s="48"/>
      <c r="BW6" s="48"/>
      <c r="BX6" s="48"/>
      <c r="BY6" s="48"/>
      <c r="BZ6" s="48"/>
      <c r="CA6" s="48"/>
      <c r="CB6" s="100" t="s">
        <v>1391</v>
      </c>
      <c r="CC6" s="54" t="s">
        <v>1392</v>
      </c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9"/>
      <c r="CQ6" s="48"/>
      <c r="CS6" s="87">
        <v>3</v>
      </c>
      <c r="CT6" s="139" t="str">
        <f>IF($AU$5&lt;&gt;0,IF(OR($O$5="CLERC",$O$5="PALADIN"),Sorts!K6,Sorts!K30),"")</f>
        <v>Catalepsie</v>
      </c>
      <c r="CU6" s="139"/>
      <c r="CV6" s="139"/>
      <c r="CW6" s="139"/>
      <c r="CX6" s="139"/>
      <c r="CY6" s="139"/>
      <c r="CZ6" s="139"/>
      <c r="DA6" s="139"/>
      <c r="DB6" s="139"/>
      <c r="DC6" s="139"/>
      <c r="DD6" s="139"/>
      <c r="DE6" s="139"/>
      <c r="DF6" s="140"/>
      <c r="DG6" s="141">
        <v>0</v>
      </c>
      <c r="DH6" s="134"/>
      <c r="DI6" s="142" t="str">
        <f>IF($AU$5&lt;&gt;0,IF(OR($O$5="CLERC",$O$5="PALADIN"),Sorts!L6,Sorts!L30),"")</f>
        <v>1''</v>
      </c>
      <c r="DJ6" s="142"/>
      <c r="DK6" s="142"/>
      <c r="DL6" s="142" t="str">
        <f>IF($AU$5&lt;&gt;0,IF(OR($O$5="CLERC",$O$5="PALADIN"),Sorts!M6,Sorts!M30),"")</f>
        <v>4r+2/n</v>
      </c>
      <c r="DM6" s="142"/>
      <c r="DN6" s="142"/>
      <c r="DO6" s="89" t="str">
        <f>IF($AU$5&lt;&gt;0,IF(OR($O$5="CLERC",$O$5="PALADIN"),Sorts!N6,Sorts!N30),"")</f>
        <v>X</v>
      </c>
      <c r="DP6" s="89" t="str">
        <f>IF($AU$5&lt;&gt;0,IF(OR($O$5="CLERC",$O$5="PALADIN"),Sorts!O6,Sorts!O30),"")</f>
        <v>X</v>
      </c>
      <c r="DQ6" s="94" t="str">
        <f>IF($AU$5&lt;&gt;0,IF(OR($O$5="CLERC",$O$5="PALADIN"),Sorts!P6,Sorts!P30),"")</f>
        <v>X</v>
      </c>
      <c r="DR6" s="89"/>
      <c r="DS6" s="133" t="s">
        <v>1391</v>
      </c>
      <c r="DT6" s="134"/>
      <c r="DU6" s="89">
        <v>3</v>
      </c>
      <c r="DV6" s="135" t="str">
        <f>IF($AU$7&lt;&gt;0,IF($O$5="Illusionniste",Sorts!Q121,Sorts!K77),"")</f>
        <v/>
      </c>
      <c r="DW6" s="136"/>
      <c r="DX6" s="136"/>
      <c r="DY6" s="136"/>
      <c r="DZ6" s="136"/>
      <c r="EA6" s="136"/>
      <c r="EB6" s="136"/>
      <c r="EC6" s="136"/>
      <c r="ED6" s="136"/>
      <c r="EE6" s="136"/>
      <c r="EF6" s="136"/>
      <c r="EG6" s="136"/>
      <c r="EH6" s="136"/>
      <c r="EI6" s="136">
        <v>0</v>
      </c>
      <c r="EJ6" s="137"/>
      <c r="EK6" s="138" t="str">
        <f>IF($AU$7&lt;&gt;0,IF($O$5="Illusionniste",Sorts!R121,Sorts!L77),"")</f>
        <v/>
      </c>
      <c r="EL6" s="134"/>
      <c r="EM6" s="142" t="str">
        <f>IF($AU$7&lt;&gt;0,IF($O$5="Illusionniste",Sorts!S121,Sorts!M77),"")</f>
        <v/>
      </c>
      <c r="EN6" s="142"/>
      <c r="EO6" s="142"/>
      <c r="EP6" s="89" t="str">
        <f>IF($AU$7&lt;&gt;0,IF($O$5="Illusionniste",Sorts!T121,Sorts!N77),"")</f>
        <v/>
      </c>
      <c r="EQ6" s="89" t="str">
        <f>IF($AU$7&lt;&gt;0,IF($O$5="Illusionniste",Sorts!U121,Sorts!O77),"")</f>
        <v/>
      </c>
      <c r="ER6" s="94" t="str">
        <f>IF($AU$7&lt;&gt;0,IF($O$5="Illusionniste",Sorts!V121,Sorts!P77),"")</f>
        <v/>
      </c>
      <c r="ES6" s="48"/>
      <c r="EU6" s="87">
        <v>3</v>
      </c>
      <c r="EV6" s="139" t="str">
        <f>IF($AU$5&lt;&gt;0,IF(OR($O$5="CLERC",$O$5="PALADIN"),Sorts!W6,Sorts!W30),"")</f>
        <v>Embrasement</v>
      </c>
      <c r="EW6" s="139"/>
      <c r="EX6" s="139"/>
      <c r="EY6" s="139"/>
      <c r="EZ6" s="139"/>
      <c r="FA6" s="139"/>
      <c r="FB6" s="139"/>
      <c r="FC6" s="139"/>
      <c r="FD6" s="139"/>
      <c r="FE6" s="139"/>
      <c r="FF6" s="139"/>
      <c r="FG6" s="139"/>
      <c r="FH6" s="140"/>
      <c r="FI6" s="141">
        <v>0</v>
      </c>
      <c r="FJ6" s="134"/>
      <c r="FK6" s="142" t="str">
        <f>IF($AU$5&lt;&gt;0,IF(OR($O$5="CLERC",$O$5="PALADIN"),Sorts!X6,Sorts!X30),"")</f>
        <v>4''</v>
      </c>
      <c r="FL6" s="142"/>
      <c r="FM6" s="142"/>
      <c r="FN6" s="138" t="str">
        <f>IF($AU$5&lt;&gt;0,IF(OR($O$5="CLERC",$O$5="PALADIN"),Sorts!Y6,Sorts!Y30),"")</f>
        <v>1r</v>
      </c>
      <c r="FO6" s="139"/>
      <c r="FP6" s="134"/>
      <c r="FQ6" s="89" t="str">
        <f>IF($AU$5&lt;&gt;0,IF(OR($O$5="CLERC",$O$5="PALADIN"),Sorts!Z6,Sorts!Z30),"")</f>
        <v>X</v>
      </c>
      <c r="FR6" s="89" t="str">
        <f>IF($AU$5&lt;&gt;0,IF(OR($O$5="CLERC",$O$5="PALADIN"),Sorts!AA6,Sorts!AA30),"")</f>
        <v>X</v>
      </c>
      <c r="FS6" s="94" t="str">
        <f>IF($AU$5&lt;&gt;0,IF(OR($O$5="CLERC",$O$5="PALADIN"),Sorts!AB6,Sorts!AB30),"")</f>
        <v>X</v>
      </c>
      <c r="FT6" s="89"/>
      <c r="FU6" s="133" t="s">
        <v>1391</v>
      </c>
      <c r="FV6" s="134"/>
      <c r="FW6" s="89">
        <v>3</v>
      </c>
      <c r="FX6" s="135" t="str">
        <f>IF($AU$7&lt;&gt;0,IF($O$5="Illusionniste",Sorts!AC121,Sorts!W77),"")</f>
        <v/>
      </c>
      <c r="FY6" s="136"/>
      <c r="FZ6" s="136"/>
      <c r="GA6" s="136"/>
      <c r="GB6" s="136"/>
      <c r="GC6" s="136"/>
      <c r="GD6" s="136"/>
      <c r="GE6" s="136"/>
      <c r="GF6" s="136"/>
      <c r="GG6" s="136"/>
      <c r="GH6" s="136"/>
      <c r="GI6" s="136"/>
      <c r="GJ6" s="136"/>
      <c r="GK6" s="136">
        <v>0</v>
      </c>
      <c r="GL6" s="137"/>
      <c r="GM6" s="138" t="str">
        <f>IF($AU$7&lt;&gt;0,IF($O$5="Illusionniste",Sorts!AD121,Sorts!X77),"")</f>
        <v/>
      </c>
      <c r="GN6" s="134"/>
      <c r="GO6" s="142" t="str">
        <f>IF($AU$7&lt;&gt;0,IF($O$5="Illusionniste",Sorts!AE121,Sorts!Y77),"")</f>
        <v/>
      </c>
      <c r="GP6" s="142"/>
      <c r="GQ6" s="142"/>
      <c r="GR6" s="89" t="str">
        <f>IF($AU$7&lt;&gt;0,IF($O$5="Illusionniste",Sorts!AF121,Sorts!Z77),"")</f>
        <v/>
      </c>
      <c r="GS6" s="89" t="str">
        <f>IF($AU$7&lt;&gt;0,IF($O$5="Illusionniste",Sorts!AG121,Sorts!AA77),"")</f>
        <v/>
      </c>
      <c r="GT6" s="94" t="str">
        <f>IF($AU$7&lt;&gt;0,IF($O$5="Illusionniste",Sorts!AH121,Sorts!AB77),"")</f>
        <v/>
      </c>
      <c r="GU6" s="48"/>
      <c r="GW6" s="87">
        <v>3</v>
      </c>
      <c r="GX6" s="139" t="str">
        <f>IF($AU$5&lt;&gt;0,IF(OR($O$5="CLERC",$O$5="PALADIN"),Sorts!AI6,Sorts!AI30),"")</f>
        <v>Débilité Mentale</v>
      </c>
      <c r="GY6" s="139"/>
      <c r="GZ6" s="139"/>
      <c r="HA6" s="139"/>
      <c r="HB6" s="139"/>
      <c r="HC6" s="139"/>
      <c r="HD6" s="139"/>
      <c r="HE6" s="139"/>
      <c r="HF6" s="139"/>
      <c r="HG6" s="139"/>
      <c r="HH6" s="139"/>
      <c r="HI6" s="139"/>
      <c r="HJ6" s="140"/>
      <c r="HK6" s="141">
        <v>0</v>
      </c>
      <c r="HL6" s="134"/>
      <c r="HM6" s="142" t="str">
        <f>IF($AU$5&lt;&gt;0,IF(OR($O$5="CLERC",$O$5="PALADIN"),Sorts!AJ6,Sorts!AJ30),"")</f>
        <v>16''</v>
      </c>
      <c r="HN6" s="142"/>
      <c r="HO6" s="142"/>
      <c r="HP6" s="142" t="str">
        <f>IF($AU$5&lt;&gt;0,IF(OR($O$5="CLERC",$O$5="PALADIN"),Sorts!AK6,Sorts!AK30),"")</f>
        <v>P</v>
      </c>
      <c r="HQ6" s="142"/>
      <c r="HR6" s="142"/>
      <c r="HS6" s="89" t="str">
        <f>IF($AU$5&lt;&gt;0,IF(OR($O$5="CLERC",$O$5="PALADIN"),Sorts!AL6,Sorts!AL30),"")</f>
        <v>X</v>
      </c>
      <c r="HT6" s="89" t="str">
        <f>IF($AU$5&lt;&gt;0,IF(OR($O$5="CLERC",$O$5="PALADIN"),Sorts!AM6,Sorts!AM30),"")</f>
        <v>X</v>
      </c>
      <c r="HU6" s="94" t="str">
        <f>IF($AU$5&lt;&gt;0,IF(OR($O$5="CLERC",$O$5="PALADIN"),Sorts!AN6,Sorts!AN30),"")</f>
        <v>/</v>
      </c>
      <c r="HV6" s="89"/>
      <c r="HW6" s="133" t="s">
        <v>1391</v>
      </c>
      <c r="HX6" s="134"/>
      <c r="HY6" s="89">
        <v>3</v>
      </c>
      <c r="HZ6" s="135" t="str">
        <f>IF($AU$7&lt;&gt;0,IF($O$5="Illusionniste",Sorts!AO121,Sorts!AI77),"")</f>
        <v/>
      </c>
      <c r="IA6" s="136"/>
      <c r="IB6" s="136"/>
      <c r="IC6" s="136"/>
      <c r="ID6" s="136"/>
      <c r="IE6" s="136"/>
      <c r="IF6" s="136"/>
      <c r="IG6" s="136"/>
      <c r="IH6" s="136"/>
      <c r="II6" s="136"/>
      <c r="IJ6" s="136"/>
      <c r="IK6" s="136"/>
      <c r="IL6" s="136"/>
      <c r="IM6" s="136">
        <v>0</v>
      </c>
      <c r="IN6" s="137"/>
      <c r="IO6" s="138" t="str">
        <f>IF($AU$7&lt;&gt;0,IF($O$5="Illusionniste",Sorts!AP121,Sorts!AJ77),"")</f>
        <v/>
      </c>
      <c r="IP6" s="134"/>
      <c r="IQ6" s="142" t="str">
        <f>IF($AU$7&lt;&gt;0,IF($O$5="Illusionniste",Sorts!AQ121,Sorts!AK77),"")</f>
        <v/>
      </c>
      <c r="IR6" s="142"/>
      <c r="IS6" s="142"/>
      <c r="IT6" s="89" t="str">
        <f>IF($AU$7&lt;&gt;0,IF($O$5="Illusionniste",Sorts!AR121,Sorts!AL77),"")</f>
        <v/>
      </c>
      <c r="IU6" s="89" t="str">
        <f>IF($AU$7&lt;&gt;0,IF($O$5="Illusionniste",Sorts!AS121,Sorts!AM77),"")</f>
        <v/>
      </c>
      <c r="IV6" s="94" t="str">
        <f>IF($AU$7&lt;&gt;0,IF($O$5="Illusionniste",Sorts!AT121,Sorts!AN77),"")</f>
        <v/>
      </c>
      <c r="IW6" s="48"/>
      <c r="IY6" s="87"/>
      <c r="IZ6" s="139"/>
      <c r="JA6" s="139"/>
      <c r="JB6" s="139"/>
      <c r="JC6" s="139"/>
      <c r="JD6" s="139"/>
      <c r="JE6" s="139"/>
      <c r="JF6" s="139"/>
      <c r="JG6" s="139"/>
      <c r="JH6" s="139"/>
      <c r="JI6" s="139"/>
      <c r="JJ6" s="139"/>
      <c r="JK6" s="139"/>
      <c r="JL6" s="140"/>
      <c r="JM6" s="141"/>
      <c r="JN6" s="134"/>
      <c r="JO6" s="142"/>
      <c r="JP6" s="142"/>
      <c r="JQ6" s="142"/>
      <c r="JR6" s="142"/>
      <c r="JS6" s="142"/>
      <c r="JT6" s="142"/>
      <c r="JU6" s="89"/>
      <c r="JV6" s="89"/>
      <c r="JW6" s="94"/>
      <c r="JX6" s="89"/>
      <c r="JY6" s="133" t="s">
        <v>1391</v>
      </c>
      <c r="JZ6" s="134"/>
      <c r="KA6" s="89">
        <v>3</v>
      </c>
      <c r="KB6" s="138" t="str">
        <f>IF($AU$7&lt;&gt;0,IF($O$5="Illusionniste",Sorts!BA121,Sorts!AU77),"")</f>
        <v/>
      </c>
      <c r="KC6" s="139"/>
      <c r="KD6" s="139"/>
      <c r="KE6" s="139"/>
      <c r="KF6" s="139"/>
      <c r="KG6" s="139"/>
      <c r="KH6" s="139"/>
      <c r="KI6" s="139"/>
      <c r="KJ6" s="139"/>
      <c r="KK6" s="139"/>
      <c r="KL6" s="139"/>
      <c r="KM6" s="139"/>
      <c r="KN6" s="140"/>
      <c r="KO6" s="136">
        <v>0</v>
      </c>
      <c r="KP6" s="137"/>
      <c r="KQ6" s="138" t="str">
        <f>IF($AU$7&lt;&gt;0,IF($O$5="Illusionniste",Sorts!BA121,Sorts!AV77),"")</f>
        <v/>
      </c>
      <c r="KR6" s="134"/>
      <c r="KS6" s="142" t="str">
        <f>IF($AU$7&lt;&gt;0,IF($O$5="Illusionniste",Sorts!BA121,Sorts!AW77),"")</f>
        <v/>
      </c>
      <c r="KT6" s="142"/>
      <c r="KU6" s="142"/>
      <c r="KV6" s="89" t="str">
        <f>IF($AU$7&lt;&gt;0,IF($O$5="Illusionniste",Sorts!BA121,Sorts!AX77),"")</f>
        <v/>
      </c>
      <c r="KW6" s="89" t="str">
        <f>IF($AU$7&lt;&gt;0,IF($O$5="Illusionniste",Sorts!BA121,Sorts!AY77),"")</f>
        <v/>
      </c>
      <c r="KX6" s="94" t="str">
        <f>IF($AU$7&lt;&gt;0,IF($O$5="Illusionniste",Sorts!BA121,Sorts!AZ77),"")</f>
        <v/>
      </c>
    </row>
    <row r="7" spans="2:310" ht="21.75" thickBot="1" x14ac:dyDescent="0.4">
      <c r="B7" s="342"/>
      <c r="C7" s="343"/>
      <c r="D7" s="343"/>
      <c r="E7" s="343"/>
      <c r="F7" s="343"/>
      <c r="G7" s="343"/>
      <c r="H7" s="343"/>
      <c r="I7" s="343"/>
      <c r="J7" s="343"/>
      <c r="K7" s="343"/>
      <c r="L7" s="344"/>
      <c r="M7" s="7" t="s">
        <v>10</v>
      </c>
      <c r="O7" s="139" t="s">
        <v>433</v>
      </c>
      <c r="P7" s="139"/>
      <c r="Q7" s="139"/>
      <c r="R7" s="139"/>
      <c r="S7" s="139"/>
      <c r="T7" s="139"/>
      <c r="U7" s="139"/>
      <c r="V7" s="139"/>
      <c r="W7" s="139"/>
      <c r="X7" s="7" t="s">
        <v>11</v>
      </c>
      <c r="Y7" s="9"/>
      <c r="AA7" s="349" t="s">
        <v>361</v>
      </c>
      <c r="AB7" s="349"/>
      <c r="AC7" s="349"/>
      <c r="AD7" s="349"/>
      <c r="AE7" s="349"/>
      <c r="AF7" s="349"/>
      <c r="AG7" s="7" t="s">
        <v>16</v>
      </c>
      <c r="AK7" s="330"/>
      <c r="AL7" s="330"/>
      <c r="AM7" s="330"/>
      <c r="AN7" s="330"/>
      <c r="AO7" s="330"/>
      <c r="AQ7" s="47"/>
      <c r="AR7" s="324" t="s">
        <v>805</v>
      </c>
      <c r="AS7" s="324"/>
      <c r="AT7" s="324"/>
      <c r="AU7" s="324">
        <f>IF(OR($O$5="MAGICIEN",$O$5="ILLUSIONNISTE",$O$5="RANGER"),IF($O$5="RANGER",INDEX(Niveaux!$A$782:$M$818,'Joueur 2'!$AM$5+1,13),INDEX(Niveaux!$A$782:$M$818,'Joueur 2'!$AM$5+1,MATCH('Joueur 2'!$O$5,Niveaux!$B$782:$L$782,0)+1)),0)</f>
        <v>0</v>
      </c>
      <c r="AV7" s="324"/>
      <c r="AW7" s="324" t="s">
        <v>807</v>
      </c>
      <c r="AX7" s="324"/>
      <c r="AY7" s="324"/>
      <c r="AZ7" s="324">
        <f>IF(OR($O$5="MAGICIEN",$O$5="ILLUSIONNISTE",$O$5="RANGER"),IF($O$5="RANGER",INDEX(Niveaux!$A$819:$M$885,'Joueur 2'!$AM$5+1,13),INDEX(Niveaux!$A$819:$M$885,'Joueur 2'!$AM$5+1,MATCH('Joueur 2'!$O$5,Niveaux!$B$819:$L$819,0)+1)),0)</f>
        <v>0</v>
      </c>
      <c r="BA7" s="324"/>
      <c r="BB7" s="324" t="s">
        <v>809</v>
      </c>
      <c r="BC7" s="324"/>
      <c r="BD7" s="324"/>
      <c r="BE7" s="324">
        <f>IF(OR($O$5="MAGICIEN",$O$5="ILLUSIONNISTE",$O$5="RANGER"),IF($O$5="RANGER",0,INDEX(Niveaux!$A$856:$M$892,'Joueur 2'!$AM$5+1,MATCH('Joueur 2'!$O$5,Niveaux!$B$856:$L$856,0)+1)),0)</f>
        <v>0</v>
      </c>
      <c r="BF7" s="324"/>
      <c r="BG7" s="324" t="s">
        <v>810</v>
      </c>
      <c r="BH7" s="324"/>
      <c r="BI7" s="324"/>
      <c r="BJ7" s="324">
        <f>IF(OR($O$5="MAGICIEN",$O$5="ILLUSIONNISTE",$O$5="RANGER"),INDEX(Niveaux!$A$893:$M$929,'Joueur 2'!$AM$5+1,MATCH('Joueur 2'!$O$5,Niveaux!$B$893:$L$893,0)+1),0)</f>
        <v>0</v>
      </c>
      <c r="BK7" s="324"/>
      <c r="BL7" s="324" t="s">
        <v>811</v>
      </c>
      <c r="BM7" s="324"/>
      <c r="BN7" s="324"/>
      <c r="BO7" s="324">
        <f>IF(OR($O$5="MAGICIEN",$O$5="ILLUSIONNISTE",$O$5="RANGER"),INDEX(Niveaux!$A$930:$M$966,'Joueur 2'!$AM$5+1,MATCH('Joueur 2'!$O$5,Niveaux!$B$930:$L$930,0)+1),0)</f>
        <v>0</v>
      </c>
      <c r="BP7" s="324"/>
      <c r="BQ7" s="324" t="s">
        <v>812</v>
      </c>
      <c r="BR7" s="324"/>
      <c r="BS7" s="324"/>
      <c r="BT7" s="324">
        <f>IF(OR($O$5="MAGICIEN",$O$5="ILLUSIONNISTE",$O$5="RANGER"),INDEX(Niveaux!$A$967:$M$1003,'Joueur 2'!$AM$5+1,MATCH('Joueur 2'!$O$5,Niveaux!$B$967:$L$967,0)+1),0)</f>
        <v>0</v>
      </c>
      <c r="BU7" s="324"/>
      <c r="BV7" s="324" t="s">
        <v>813</v>
      </c>
      <c r="BW7" s="324"/>
      <c r="BX7" s="324"/>
      <c r="BY7" s="324">
        <f>IF(OR($O$5="MAGICIEN",$O$5="ILLUSIONNISTE",$O$5="RANGER"),INDEX(Niveaux!$A$1004:$M$1040,'Joueur 2'!$AM$5+1,MATCH('Joueur 2'!$O$5,Niveaux!$B$1004:$L$1004,0)+1),0)</f>
        <v>0</v>
      </c>
      <c r="BZ7" s="324"/>
      <c r="CA7" s="324" t="s">
        <v>814</v>
      </c>
      <c r="CB7" s="324"/>
      <c r="CC7" s="324"/>
      <c r="CD7" s="324">
        <f>INDEX(Niveaux!$A$1041:$M$1077,'Joueur 2'!$AM$5+1,MATCH('Joueur 2'!$O$5,Niveaux!$B$1041:$L$1041,0)+1)</f>
        <v>0</v>
      </c>
      <c r="CE7" s="324"/>
      <c r="CF7" s="324" t="s">
        <v>815</v>
      </c>
      <c r="CG7" s="324"/>
      <c r="CH7" s="324"/>
      <c r="CI7" s="324">
        <f>INDEX(Niveaux!$A$1078:$M$1114,'Joueur 2'!$AM$5+1,MATCH('Joueur 2'!$O$5,Niveaux!$B$1078:$L$1078,0)+1)</f>
        <v>0</v>
      </c>
      <c r="CJ7" s="324"/>
      <c r="CK7" s="48"/>
      <c r="CL7" s="48"/>
      <c r="CM7" s="48"/>
      <c r="CN7" s="48"/>
      <c r="CO7" s="48"/>
      <c r="CP7" s="49"/>
      <c r="CQ7" s="48"/>
      <c r="CS7" s="87">
        <v>4</v>
      </c>
      <c r="CT7" s="139" t="str">
        <f>IF($AU$5&lt;&gt;0,IF(OR($O$5="CLERC",$O$5="PALADIN"),Sorts!K7,Sorts!K31),"")</f>
        <v>Charme-Personnes ou Mammifères</v>
      </c>
      <c r="CU7" s="139"/>
      <c r="CV7" s="139"/>
      <c r="CW7" s="139"/>
      <c r="CX7" s="139"/>
      <c r="CY7" s="139"/>
      <c r="CZ7" s="139"/>
      <c r="DA7" s="139"/>
      <c r="DB7" s="139"/>
      <c r="DC7" s="139"/>
      <c r="DD7" s="139"/>
      <c r="DE7" s="139"/>
      <c r="DF7" s="140"/>
      <c r="DG7" s="141">
        <v>0</v>
      </c>
      <c r="DH7" s="134"/>
      <c r="DI7" s="142" t="str">
        <f>IF($AU$5&lt;&gt;0,IF(OR($O$5="CLERC",$O$5="PALADIN"),Sorts!L7,Sorts!L31),"")</f>
        <v>8''</v>
      </c>
      <c r="DJ7" s="142"/>
      <c r="DK7" s="142"/>
      <c r="DL7" s="142" t="str">
        <f>IF($AU$5&lt;&gt;0,IF(OR($O$5="CLERC",$O$5="PALADIN"),Sorts!M7,Sorts!M31),"")</f>
        <v>S</v>
      </c>
      <c r="DM7" s="142"/>
      <c r="DN7" s="142"/>
      <c r="DO7" s="89" t="str">
        <f>IF($AU$5&lt;&gt;0,IF(OR($O$5="CLERC",$O$5="PALADIN"),Sorts!N7,Sorts!N31),"")</f>
        <v>X</v>
      </c>
      <c r="DP7" s="89" t="str">
        <f>IF($AU$5&lt;&gt;0,IF(OR($O$5="CLERC",$O$5="PALADIN"),Sorts!O7,Sorts!O31),"")</f>
        <v>X</v>
      </c>
      <c r="DQ7" s="94" t="str">
        <f>IF($AU$5&lt;&gt;0,IF(OR($O$5="CLERC",$O$5="PALADIN"),Sorts!P7,Sorts!P31),"")</f>
        <v>/</v>
      </c>
      <c r="DR7" s="89"/>
      <c r="DS7" s="133" t="s">
        <v>1391</v>
      </c>
      <c r="DT7" s="134"/>
      <c r="DU7" s="89">
        <v>4</v>
      </c>
      <c r="DV7" s="135" t="str">
        <f>IF($AU$7&lt;&gt;0,IF($O$5="Illusionniste",Sorts!Q122,Sorts!K78),"")</f>
        <v/>
      </c>
      <c r="DW7" s="136"/>
      <c r="DX7" s="136"/>
      <c r="DY7" s="136"/>
      <c r="DZ7" s="136"/>
      <c r="EA7" s="136"/>
      <c r="EB7" s="136"/>
      <c r="EC7" s="136"/>
      <c r="ED7" s="136"/>
      <c r="EE7" s="136"/>
      <c r="EF7" s="136"/>
      <c r="EG7" s="136"/>
      <c r="EH7" s="136"/>
      <c r="EI7" s="136">
        <v>0</v>
      </c>
      <c r="EJ7" s="137"/>
      <c r="EK7" s="138" t="str">
        <f>IF($AU$7&lt;&gt;0,IF($O$5="Illusionniste",Sorts!R122,Sorts!L78),"")</f>
        <v/>
      </c>
      <c r="EL7" s="134"/>
      <c r="EM7" s="142" t="str">
        <f>IF($AU$7&lt;&gt;0,IF($O$5="Illusionniste",Sorts!S122,Sorts!M78),"")</f>
        <v/>
      </c>
      <c r="EN7" s="142"/>
      <c r="EO7" s="142"/>
      <c r="EP7" s="89" t="str">
        <f>IF($AU$7&lt;&gt;0,IF($O$5="Illusionniste",Sorts!T122,Sorts!N78),"")</f>
        <v/>
      </c>
      <c r="EQ7" s="89" t="str">
        <f>IF($AU$7&lt;&gt;0,IF($O$5="Illusionniste",Sorts!U122,Sorts!O78),"")</f>
        <v/>
      </c>
      <c r="ER7" s="94" t="str">
        <f>IF($AU$7&lt;&gt;0,IF($O$5="Illusionniste",Sorts!V122,Sorts!P78),"")</f>
        <v/>
      </c>
      <c r="ES7" s="48"/>
      <c r="EU7" s="87">
        <v>4</v>
      </c>
      <c r="EV7" s="139" t="str">
        <f>IF($AU$5&lt;&gt;0,IF(OR($O$5="CLERC",$O$5="PALADIN"),Sorts!W7,Sorts!W31),"")</f>
        <v>Forêt Hallucinatoire</v>
      </c>
      <c r="EW7" s="139"/>
      <c r="EX7" s="139"/>
      <c r="EY7" s="139"/>
      <c r="EZ7" s="139"/>
      <c r="FA7" s="139"/>
      <c r="FB7" s="139"/>
      <c r="FC7" s="139"/>
      <c r="FD7" s="139"/>
      <c r="FE7" s="139"/>
      <c r="FF7" s="139"/>
      <c r="FG7" s="139"/>
      <c r="FH7" s="140"/>
      <c r="FI7" s="141">
        <v>0</v>
      </c>
      <c r="FJ7" s="134"/>
      <c r="FK7" s="142" t="str">
        <f>IF($AU$5&lt;&gt;0,IF(OR($O$5="CLERC",$O$5="PALADIN"),Sorts!X7,Sorts!X31),"")</f>
        <v>8''</v>
      </c>
      <c r="FL7" s="142"/>
      <c r="FM7" s="142"/>
      <c r="FN7" s="138" t="str">
        <f>IF($AU$5&lt;&gt;0,IF(OR($O$5="CLERC",$O$5="PALADIN"),Sorts!Y7,Sorts!Y31),"")</f>
        <v>P</v>
      </c>
      <c r="FO7" s="139"/>
      <c r="FP7" s="134"/>
      <c r="FQ7" s="89" t="str">
        <f>IF($AU$5&lt;&gt;0,IF(OR($O$5="CLERC",$O$5="PALADIN"),Sorts!Z7,Sorts!Z31),"")</f>
        <v>X</v>
      </c>
      <c r="FR7" s="89" t="str">
        <f>IF($AU$5&lt;&gt;0,IF(OR($O$5="CLERC",$O$5="PALADIN"),Sorts!AA7,Sorts!AA31),"")</f>
        <v>X</v>
      </c>
      <c r="FS7" s="94" t="str">
        <f>IF($AU$5&lt;&gt;0,IF(OR($O$5="CLERC",$O$5="PALADIN"),Sorts!AB7,Sorts!AB31),"")</f>
        <v>X</v>
      </c>
      <c r="FT7" s="89"/>
      <c r="FU7" s="133" t="s">
        <v>1391</v>
      </c>
      <c r="FV7" s="134"/>
      <c r="FW7" s="89">
        <v>4</v>
      </c>
      <c r="FX7" s="135" t="str">
        <f>IF($AU$7&lt;&gt;0,IF($O$5="Illusionniste",Sorts!AC122,Sorts!W78),"")</f>
        <v/>
      </c>
      <c r="FY7" s="136"/>
      <c r="FZ7" s="136"/>
      <c r="GA7" s="136"/>
      <c r="GB7" s="136"/>
      <c r="GC7" s="136"/>
      <c r="GD7" s="136"/>
      <c r="GE7" s="136"/>
      <c r="GF7" s="136"/>
      <c r="GG7" s="136"/>
      <c r="GH7" s="136"/>
      <c r="GI7" s="136"/>
      <c r="GJ7" s="136"/>
      <c r="GK7" s="136">
        <v>0</v>
      </c>
      <c r="GL7" s="137"/>
      <c r="GM7" s="138" t="str">
        <f>IF($AU$7&lt;&gt;0,IF($O$5="Illusionniste",Sorts!AD122,Sorts!X78),"")</f>
        <v/>
      </c>
      <c r="GN7" s="134"/>
      <c r="GO7" s="142" t="str">
        <f>IF($AU$7&lt;&gt;0,IF($O$5="Illusionniste",Sorts!AE122,Sorts!Y78),"")</f>
        <v/>
      </c>
      <c r="GP7" s="142"/>
      <c r="GQ7" s="142"/>
      <c r="GR7" s="89" t="str">
        <f>IF($AU$7&lt;&gt;0,IF($O$5="Illusionniste",Sorts!AF122,Sorts!Z78),"")</f>
        <v/>
      </c>
      <c r="GS7" s="89" t="str">
        <f>IF($AU$7&lt;&gt;0,IF($O$5="Illusionniste",Sorts!AG122,Sorts!AA78),"")</f>
        <v/>
      </c>
      <c r="GT7" s="94" t="str">
        <f>IF($AU$7&lt;&gt;0,IF($O$5="Illusionniste",Sorts!AH122,Sorts!AB78),"")</f>
        <v/>
      </c>
      <c r="GU7" s="48"/>
      <c r="GW7" s="87">
        <v>4</v>
      </c>
      <c r="GX7" s="139" t="str">
        <f>IF($AU$5&lt;&gt;0,IF(OR($O$5="CLERC",$O$5="PALADIN"),Sorts!AI7,Sorts!AI31),"")</f>
        <v>Graines de Feu</v>
      </c>
      <c r="GY7" s="139"/>
      <c r="GZ7" s="139"/>
      <c r="HA7" s="139"/>
      <c r="HB7" s="139"/>
      <c r="HC7" s="139"/>
      <c r="HD7" s="139"/>
      <c r="HE7" s="139"/>
      <c r="HF7" s="139"/>
      <c r="HG7" s="139"/>
      <c r="HH7" s="139"/>
      <c r="HI7" s="139"/>
      <c r="HJ7" s="140"/>
      <c r="HK7" s="141">
        <v>0</v>
      </c>
      <c r="HL7" s="134"/>
      <c r="HM7" s="142" t="str">
        <f>IF($AU$5&lt;&gt;0,IF(OR($O$5="CLERC",$O$5="PALADIN"),Sorts!AJ7,Sorts!AJ31),"")</f>
        <v>4''</v>
      </c>
      <c r="HN7" s="142"/>
      <c r="HO7" s="142"/>
      <c r="HP7" s="142" t="str">
        <f>IF($AU$5&lt;&gt;0,IF(OR($O$5="CLERC",$O$5="PALADIN"),Sorts!AK7,Sorts!AK31),"")</f>
        <v>S</v>
      </c>
      <c r="HQ7" s="142"/>
      <c r="HR7" s="142"/>
      <c r="HS7" s="89" t="str">
        <f>IF($AU$5&lt;&gt;0,IF(OR($O$5="CLERC",$O$5="PALADIN"),Sorts!AL7,Sorts!AL31),"")</f>
        <v>X</v>
      </c>
      <c r="HT7" s="89" t="str">
        <f>IF($AU$5&lt;&gt;0,IF(OR($O$5="CLERC",$O$5="PALADIN"),Sorts!AM7,Sorts!AM31),"")</f>
        <v>X</v>
      </c>
      <c r="HU7" s="94" t="str">
        <f>IF($AU$5&lt;&gt;0,IF(OR($O$5="CLERC",$O$5="PALADIN"),Sorts!AN7,Sorts!AN31),"")</f>
        <v>X</v>
      </c>
      <c r="HV7" s="89"/>
      <c r="HW7" s="133" t="s">
        <v>1391</v>
      </c>
      <c r="HX7" s="134"/>
      <c r="HY7" s="89">
        <v>4</v>
      </c>
      <c r="HZ7" s="135" t="str">
        <f>IF($AU$7&lt;&gt;0,IF($O$5="Illusionniste",Sorts!AO122,Sorts!AI78),"")</f>
        <v/>
      </c>
      <c r="IA7" s="136"/>
      <c r="IB7" s="136"/>
      <c r="IC7" s="136"/>
      <c r="ID7" s="136"/>
      <c r="IE7" s="136"/>
      <c r="IF7" s="136"/>
      <c r="IG7" s="136"/>
      <c r="IH7" s="136"/>
      <c r="II7" s="136"/>
      <c r="IJ7" s="136"/>
      <c r="IK7" s="136"/>
      <c r="IL7" s="136"/>
      <c r="IM7" s="136">
        <v>0</v>
      </c>
      <c r="IN7" s="137"/>
      <c r="IO7" s="138" t="str">
        <f>IF($AU$7&lt;&gt;0,IF($O$5="Illusionniste",Sorts!AP122,Sorts!AJ78),"")</f>
        <v/>
      </c>
      <c r="IP7" s="134"/>
      <c r="IQ7" s="142" t="str">
        <f>IF($AU$7&lt;&gt;0,IF($O$5="Illusionniste",Sorts!AQ122,Sorts!AK78),"")</f>
        <v/>
      </c>
      <c r="IR7" s="142"/>
      <c r="IS7" s="142"/>
      <c r="IT7" s="89" t="str">
        <f>IF($AU$7&lt;&gt;0,IF($O$5="Illusionniste",Sorts!AR122,Sorts!AL78),"")</f>
        <v/>
      </c>
      <c r="IU7" s="89" t="str">
        <f>IF($AU$7&lt;&gt;0,IF($O$5="Illusionniste",Sorts!AS122,Sorts!AM78),"")</f>
        <v/>
      </c>
      <c r="IV7" s="94" t="str">
        <f>IF($AU$7&lt;&gt;0,IF($O$5="Illusionniste",Sorts!AT122,Sorts!AN78),"")</f>
        <v/>
      </c>
      <c r="IW7" s="48"/>
      <c r="IY7" s="87"/>
      <c r="IZ7" s="139"/>
      <c r="JA7" s="139"/>
      <c r="JB7" s="139"/>
      <c r="JC7" s="139"/>
      <c r="JD7" s="139"/>
      <c r="JE7" s="139"/>
      <c r="JF7" s="139"/>
      <c r="JG7" s="139"/>
      <c r="JH7" s="139"/>
      <c r="JI7" s="139"/>
      <c r="JJ7" s="139"/>
      <c r="JK7" s="139"/>
      <c r="JL7" s="140"/>
      <c r="JM7" s="141"/>
      <c r="JN7" s="134"/>
      <c r="JO7" s="142"/>
      <c r="JP7" s="142"/>
      <c r="JQ7" s="142"/>
      <c r="JR7" s="142"/>
      <c r="JS7" s="142"/>
      <c r="JT7" s="142"/>
      <c r="JU7" s="89"/>
      <c r="JV7" s="89"/>
      <c r="JW7" s="94"/>
      <c r="JX7" s="89"/>
      <c r="JY7" s="133" t="s">
        <v>1391</v>
      </c>
      <c r="JZ7" s="134"/>
      <c r="KA7" s="89">
        <v>4</v>
      </c>
      <c r="KB7" s="138" t="str">
        <f>IF($AU$7&lt;&gt;0,IF($O$5="Illusionniste",Sorts!BA122,Sorts!AU78),"")</f>
        <v/>
      </c>
      <c r="KC7" s="139"/>
      <c r="KD7" s="139"/>
      <c r="KE7" s="139"/>
      <c r="KF7" s="139"/>
      <c r="KG7" s="139"/>
      <c r="KH7" s="139"/>
      <c r="KI7" s="139"/>
      <c r="KJ7" s="139"/>
      <c r="KK7" s="139"/>
      <c r="KL7" s="139"/>
      <c r="KM7" s="139"/>
      <c r="KN7" s="140"/>
      <c r="KO7" s="136">
        <v>0</v>
      </c>
      <c r="KP7" s="137"/>
      <c r="KQ7" s="138" t="str">
        <f>IF($AU$7&lt;&gt;0,IF($O$5="Illusionniste",Sorts!BA122,Sorts!AV78),"")</f>
        <v/>
      </c>
      <c r="KR7" s="134"/>
      <c r="KS7" s="142" t="str">
        <f>IF($AU$7&lt;&gt;0,IF($O$5="Illusionniste",Sorts!BA122,Sorts!AW78),"")</f>
        <v/>
      </c>
      <c r="KT7" s="142"/>
      <c r="KU7" s="142"/>
      <c r="KV7" s="89" t="str">
        <f>IF($AU$7&lt;&gt;0,IF($O$5="Illusionniste",Sorts!BA122,Sorts!AX78),"")</f>
        <v/>
      </c>
      <c r="KW7" s="89" t="str">
        <f>IF($AU$7&lt;&gt;0,IF($O$5="Illusionniste",Sorts!BA122,Sorts!AY78),"")</f>
        <v/>
      </c>
      <c r="KX7" s="94" t="str">
        <f>IF($AU$7&lt;&gt;0,IF($O$5="Illusionniste",Sorts!BA122,Sorts!AZ78),"")</f>
        <v/>
      </c>
    </row>
    <row r="8" spans="2:310" ht="16.899999999999999" customHeight="1" thickTop="1" thickBot="1" x14ac:dyDescent="0.4">
      <c r="C8" s="7" t="s">
        <v>13</v>
      </c>
      <c r="H8" s="325" t="s">
        <v>383</v>
      </c>
      <c r="I8" s="325"/>
      <c r="J8" s="325"/>
      <c r="K8" s="325"/>
      <c r="L8" s="325"/>
      <c r="M8" s="7" t="s">
        <v>14</v>
      </c>
      <c r="R8" s="326" t="s">
        <v>394</v>
      </c>
      <c r="S8" s="326"/>
      <c r="T8" s="326"/>
      <c r="U8" s="326"/>
      <c r="V8" s="326"/>
      <c r="W8" s="326"/>
      <c r="X8" s="7" t="s">
        <v>15</v>
      </c>
      <c r="AD8" s="326" t="s">
        <v>400</v>
      </c>
      <c r="AE8" s="326"/>
      <c r="AF8" s="326"/>
      <c r="AG8" s="326"/>
      <c r="AH8" s="326"/>
      <c r="AQ8" s="327" t="s">
        <v>405</v>
      </c>
      <c r="AR8" s="328"/>
      <c r="AS8" s="328"/>
      <c r="AT8" s="328"/>
      <c r="AU8" s="328"/>
      <c r="AV8" s="328"/>
      <c r="AW8" s="328"/>
      <c r="AX8" s="328"/>
      <c r="AY8" s="328"/>
      <c r="AZ8" s="328"/>
      <c r="BA8" s="328"/>
      <c r="BB8" s="328"/>
      <c r="BC8" s="328"/>
      <c r="BD8" s="328"/>
      <c r="BE8" s="328"/>
      <c r="BF8" s="328"/>
      <c r="BG8" s="328"/>
      <c r="BH8" s="328"/>
      <c r="BI8" s="328"/>
      <c r="BJ8" s="328"/>
      <c r="BK8" s="328"/>
      <c r="BL8" s="328"/>
      <c r="BM8" s="328"/>
      <c r="BN8" s="328"/>
      <c r="BO8" s="328"/>
      <c r="BP8" s="328"/>
      <c r="BQ8" s="328"/>
      <c r="BR8" s="328"/>
      <c r="BS8" s="328"/>
      <c r="BT8" s="328"/>
      <c r="BU8" s="328"/>
      <c r="BV8" s="328"/>
      <c r="BW8" s="328"/>
      <c r="BX8" s="328"/>
      <c r="BY8" s="328"/>
      <c r="BZ8" s="328"/>
      <c r="CA8" s="328"/>
      <c r="CB8" s="328"/>
      <c r="CC8" s="328"/>
      <c r="CD8" s="328"/>
      <c r="CE8" s="328"/>
      <c r="CF8" s="328"/>
      <c r="CG8" s="328"/>
      <c r="CH8" s="328"/>
      <c r="CI8" s="328"/>
      <c r="CJ8" s="328"/>
      <c r="CK8" s="328"/>
      <c r="CL8" s="328"/>
      <c r="CM8" s="328"/>
      <c r="CN8" s="328"/>
      <c r="CO8" s="328"/>
      <c r="CP8" s="329"/>
      <c r="CQ8" s="107"/>
      <c r="CS8" s="87">
        <v>5</v>
      </c>
      <c r="CT8" s="139" t="str">
        <f>IF($AU$5&lt;&gt;0,IF(OR($O$5="CLERC",$O$5="PALADIN"),Sorts!K8,Sorts!K32),"")</f>
        <v>Croc-en-Jambe</v>
      </c>
      <c r="CU8" s="139"/>
      <c r="CV8" s="139"/>
      <c r="CW8" s="139"/>
      <c r="CX8" s="139"/>
      <c r="CY8" s="139"/>
      <c r="CZ8" s="139"/>
      <c r="DA8" s="139"/>
      <c r="DB8" s="139"/>
      <c r="DC8" s="139"/>
      <c r="DD8" s="139"/>
      <c r="DE8" s="139"/>
      <c r="DF8" s="140"/>
      <c r="DG8" s="141">
        <v>0</v>
      </c>
      <c r="DH8" s="134"/>
      <c r="DI8" s="142" t="str">
        <f>IF($AU$5&lt;&gt;0,IF(OR($O$5="CLERC",$O$5="PALADIN"),Sorts!L8,Sorts!L32),"")</f>
        <v>T</v>
      </c>
      <c r="DJ8" s="142"/>
      <c r="DK8" s="142"/>
      <c r="DL8" s="142" t="str">
        <f>IF($AU$5&lt;&gt;0,IF(OR($O$5="CLERC",$O$5="PALADIN"),Sorts!M8,Sorts!M32),"")</f>
        <v>1t/n</v>
      </c>
      <c r="DM8" s="142"/>
      <c r="DN8" s="142"/>
      <c r="DO8" s="89" t="str">
        <f>IF($AU$5&lt;&gt;0,IF(OR($O$5="CLERC",$O$5="PALADIN"),Sorts!N8,Sorts!N32),"")</f>
        <v>X</v>
      </c>
      <c r="DP8" s="89" t="str">
        <f>IF($AU$5&lt;&gt;0,IF(OR($O$5="CLERC",$O$5="PALADIN"),Sorts!O8,Sorts!O32),"")</f>
        <v>X</v>
      </c>
      <c r="DQ8" s="94" t="str">
        <f>IF($AU$5&lt;&gt;0,IF(OR($O$5="CLERC",$O$5="PALADIN"),Sorts!P8,Sorts!P32),"")</f>
        <v>X</v>
      </c>
      <c r="DR8" s="89"/>
      <c r="DS8" s="133" t="s">
        <v>1391</v>
      </c>
      <c r="DT8" s="134"/>
      <c r="DU8" s="89">
        <v>5</v>
      </c>
      <c r="DV8" s="135" t="str">
        <f>IF($AU$7&lt;&gt;0,IF($O$5="Illusionniste",Sorts!Q123,Sorts!K79),"")</f>
        <v/>
      </c>
      <c r="DW8" s="136"/>
      <c r="DX8" s="136"/>
      <c r="DY8" s="136"/>
      <c r="DZ8" s="136"/>
      <c r="EA8" s="136"/>
      <c r="EB8" s="136"/>
      <c r="EC8" s="136"/>
      <c r="ED8" s="136"/>
      <c r="EE8" s="136"/>
      <c r="EF8" s="136"/>
      <c r="EG8" s="136"/>
      <c r="EH8" s="136"/>
      <c r="EI8" s="136">
        <v>0</v>
      </c>
      <c r="EJ8" s="137"/>
      <c r="EK8" s="138" t="str">
        <f>IF($AU$7&lt;&gt;0,IF($O$5="Illusionniste",Sorts!R123,Sorts!L79),"")</f>
        <v/>
      </c>
      <c r="EL8" s="134"/>
      <c r="EM8" s="142" t="str">
        <f>IF($AU$7&lt;&gt;0,IF($O$5="Illusionniste",Sorts!S123,Sorts!M79),"")</f>
        <v/>
      </c>
      <c r="EN8" s="142"/>
      <c r="EO8" s="142"/>
      <c r="EP8" s="89" t="str">
        <f>IF($AU$7&lt;&gt;0,IF($O$5="Illusionniste",Sorts!T123,Sorts!N79),"")</f>
        <v/>
      </c>
      <c r="EQ8" s="89" t="str">
        <f>IF($AU$7&lt;&gt;0,IF($O$5="Illusionniste",Sorts!U123,Sorts!O79),"")</f>
        <v/>
      </c>
      <c r="ER8" s="94" t="str">
        <f>IF($AU$7&lt;&gt;0,IF($O$5="Illusionniste",Sorts!V123,Sorts!P79),"")</f>
        <v/>
      </c>
      <c r="ES8" s="107"/>
      <c r="EU8" s="87">
        <v>5</v>
      </c>
      <c r="EV8" s="139" t="str">
        <f>IF($AU$5&lt;&gt;0,IF(OR($O$5="CLERC",$O$5="PALADIN"),Sorts!W8,Sorts!W32),"")</f>
        <v>Invocation Animale I</v>
      </c>
      <c r="EW8" s="139"/>
      <c r="EX8" s="139"/>
      <c r="EY8" s="139"/>
      <c r="EZ8" s="139"/>
      <c r="FA8" s="139"/>
      <c r="FB8" s="139"/>
      <c r="FC8" s="139"/>
      <c r="FD8" s="139"/>
      <c r="FE8" s="139"/>
      <c r="FF8" s="139"/>
      <c r="FG8" s="139"/>
      <c r="FH8" s="140"/>
      <c r="FI8" s="141">
        <v>0</v>
      </c>
      <c r="FJ8" s="134"/>
      <c r="FK8" s="142" t="str">
        <f>IF($AU$5&lt;&gt;0,IF(OR($O$5="CLERC",$O$5="PALADIN"),Sorts!X8,Sorts!X32),"")</f>
        <v>4''/n</v>
      </c>
      <c r="FL8" s="142"/>
      <c r="FM8" s="142"/>
      <c r="FN8" s="138" t="str">
        <f>IF($AU$5&lt;&gt;0,IF(OR($O$5="CLERC",$O$5="PALADIN"),Sorts!Y8,Sorts!Y32),"")</f>
        <v>S</v>
      </c>
      <c r="FO8" s="139"/>
      <c r="FP8" s="134"/>
      <c r="FQ8" s="89" t="str">
        <f>IF($AU$5&lt;&gt;0,IF(OR($O$5="CLERC",$O$5="PALADIN"),Sorts!Z8,Sorts!Z32),"")</f>
        <v>X</v>
      </c>
      <c r="FR8" s="89" t="str">
        <f>IF($AU$5&lt;&gt;0,IF(OR($O$5="CLERC",$O$5="PALADIN"),Sorts!AA8,Sorts!AA32),"")</f>
        <v>X</v>
      </c>
      <c r="FS8" s="94" t="str">
        <f>IF($AU$5&lt;&gt;0,IF(OR($O$5="CLERC",$O$5="PALADIN"),Sorts!AB8,Sorts!AB32),"")</f>
        <v>X</v>
      </c>
      <c r="FT8" s="89"/>
      <c r="FU8" s="133" t="s">
        <v>1391</v>
      </c>
      <c r="FV8" s="134"/>
      <c r="FW8" s="89">
        <v>5</v>
      </c>
      <c r="FX8" s="135" t="str">
        <f>IF($AU$7&lt;&gt;0,IF($O$5="Illusionniste",Sorts!AC123,Sorts!W79),"")</f>
        <v/>
      </c>
      <c r="FY8" s="136"/>
      <c r="FZ8" s="136"/>
      <c r="GA8" s="136"/>
      <c r="GB8" s="136"/>
      <c r="GC8" s="136"/>
      <c r="GD8" s="136"/>
      <c r="GE8" s="136"/>
      <c r="GF8" s="136"/>
      <c r="GG8" s="136"/>
      <c r="GH8" s="136"/>
      <c r="GI8" s="136"/>
      <c r="GJ8" s="136"/>
      <c r="GK8" s="136">
        <v>0</v>
      </c>
      <c r="GL8" s="137"/>
      <c r="GM8" s="138" t="str">
        <f>IF($AU$7&lt;&gt;0,IF($O$5="Illusionniste",Sorts!AD123,Sorts!X79),"")</f>
        <v/>
      </c>
      <c r="GN8" s="134"/>
      <c r="GO8" s="142" t="str">
        <f>IF($AU$7&lt;&gt;0,IF($O$5="Illusionniste",Sorts!AE123,Sorts!Y79),"")</f>
        <v/>
      </c>
      <c r="GP8" s="142"/>
      <c r="GQ8" s="142"/>
      <c r="GR8" s="89" t="str">
        <f>IF($AU$7&lt;&gt;0,IF($O$5="Illusionniste",Sorts!AF123,Sorts!Z79),"")</f>
        <v/>
      </c>
      <c r="GS8" s="89" t="str">
        <f>IF($AU$7&lt;&gt;0,IF($O$5="Illusionniste",Sorts!AG123,Sorts!AA79),"")</f>
        <v/>
      </c>
      <c r="GT8" s="94" t="str">
        <f>IF($AU$7&lt;&gt;0,IF($O$5="Illusionniste",Sorts!AH123,Sorts!AB79),"")</f>
        <v/>
      </c>
      <c r="GU8" s="107"/>
      <c r="GW8" s="87">
        <v>5</v>
      </c>
      <c r="GX8" s="139" t="str">
        <f>IF($AU$5&lt;&gt;0,IF(OR($O$5="CLERC",$O$5="PALADIN"),Sorts!AI8,Sorts!AI32),"")</f>
        <v>Invocation Animale III</v>
      </c>
      <c r="GY8" s="139"/>
      <c r="GZ8" s="139"/>
      <c r="HA8" s="139"/>
      <c r="HB8" s="139"/>
      <c r="HC8" s="139"/>
      <c r="HD8" s="139"/>
      <c r="HE8" s="139"/>
      <c r="HF8" s="139"/>
      <c r="HG8" s="139"/>
      <c r="HH8" s="139"/>
      <c r="HI8" s="139"/>
      <c r="HJ8" s="140"/>
      <c r="HK8" s="141">
        <v>0</v>
      </c>
      <c r="HL8" s="134"/>
      <c r="HM8" s="142" t="str">
        <f>IF($AU$5&lt;&gt;0,IF(OR($O$5="CLERC",$O$5="PALADIN"),Sorts!AJ8,Sorts!AJ32),"")</f>
        <v>8''/n</v>
      </c>
      <c r="HN8" s="142"/>
      <c r="HO8" s="142"/>
      <c r="HP8" s="142" t="str">
        <f>IF($AU$5&lt;&gt;0,IF(OR($O$5="CLERC",$O$5="PALADIN"),Sorts!AK8,Sorts!AK32),"")</f>
        <v>S</v>
      </c>
      <c r="HQ8" s="142"/>
      <c r="HR8" s="142"/>
      <c r="HS8" s="89" t="str">
        <f>IF($AU$5&lt;&gt;0,IF(OR($O$5="CLERC",$O$5="PALADIN"),Sorts!AL8,Sorts!AL32),"")</f>
        <v>X</v>
      </c>
      <c r="HT8" s="89" t="str">
        <f>IF($AU$5&lt;&gt;0,IF(OR($O$5="CLERC",$O$5="PALADIN"),Sorts!AM8,Sorts!AM32),"")</f>
        <v>X</v>
      </c>
      <c r="HU8" s="94" t="str">
        <f>IF($AU$5&lt;&gt;0,IF(OR($O$5="CLERC",$O$5="PALADIN"),Sorts!AN8,Sorts!AN32),"")</f>
        <v>X</v>
      </c>
      <c r="HV8" s="89"/>
      <c r="HW8" s="133" t="s">
        <v>1391</v>
      </c>
      <c r="HX8" s="134"/>
      <c r="HY8" s="89">
        <v>5</v>
      </c>
      <c r="HZ8" s="135" t="str">
        <f>IF($AU$7&lt;&gt;0,IF($O$5="Illusionniste",Sorts!AO123,Sorts!AI79),"")</f>
        <v/>
      </c>
      <c r="IA8" s="136"/>
      <c r="IB8" s="136"/>
      <c r="IC8" s="136"/>
      <c r="ID8" s="136"/>
      <c r="IE8" s="136"/>
      <c r="IF8" s="136"/>
      <c r="IG8" s="136"/>
      <c r="IH8" s="136"/>
      <c r="II8" s="136"/>
      <c r="IJ8" s="136"/>
      <c r="IK8" s="136"/>
      <c r="IL8" s="136"/>
      <c r="IM8" s="136">
        <v>0</v>
      </c>
      <c r="IN8" s="137"/>
      <c r="IO8" s="138" t="str">
        <f>IF($AU$7&lt;&gt;0,IF($O$5="Illusionniste",Sorts!AP123,Sorts!AJ79),"")</f>
        <v/>
      </c>
      <c r="IP8" s="134"/>
      <c r="IQ8" s="142" t="str">
        <f>IF($AU$7&lt;&gt;0,IF($O$5="Illusionniste",Sorts!AQ123,Sorts!AK79),"")</f>
        <v/>
      </c>
      <c r="IR8" s="142"/>
      <c r="IS8" s="142"/>
      <c r="IT8" s="89" t="str">
        <f>IF($AU$7&lt;&gt;0,IF($O$5="Illusionniste",Sorts!AR123,Sorts!AL79),"")</f>
        <v/>
      </c>
      <c r="IU8" s="89" t="str">
        <f>IF($AU$7&lt;&gt;0,IF($O$5="Illusionniste",Sorts!AS123,Sorts!AM79),"")</f>
        <v/>
      </c>
      <c r="IV8" s="94" t="str">
        <f>IF($AU$7&lt;&gt;0,IF($O$5="Illusionniste",Sorts!AT123,Sorts!AN79),"")</f>
        <v/>
      </c>
      <c r="IW8" s="107"/>
      <c r="IY8" s="87"/>
      <c r="IZ8" s="139"/>
      <c r="JA8" s="139"/>
      <c r="JB8" s="139"/>
      <c r="JC8" s="139"/>
      <c r="JD8" s="139"/>
      <c r="JE8" s="139"/>
      <c r="JF8" s="139"/>
      <c r="JG8" s="139"/>
      <c r="JH8" s="139"/>
      <c r="JI8" s="139"/>
      <c r="JJ8" s="139"/>
      <c r="JK8" s="139"/>
      <c r="JL8" s="140"/>
      <c r="JM8" s="141"/>
      <c r="JN8" s="134"/>
      <c r="JO8" s="142"/>
      <c r="JP8" s="142"/>
      <c r="JQ8" s="142"/>
      <c r="JR8" s="142"/>
      <c r="JS8" s="142"/>
      <c r="JT8" s="142"/>
      <c r="JU8" s="89"/>
      <c r="JV8" s="89"/>
      <c r="JW8" s="94"/>
      <c r="JX8" s="89"/>
      <c r="JY8" s="133" t="s">
        <v>1391</v>
      </c>
      <c r="JZ8" s="134"/>
      <c r="KA8" s="89">
        <v>5</v>
      </c>
      <c r="KB8" s="138" t="str">
        <f>IF($AU$7&lt;&gt;0,IF($O$5="Illusionniste",Sorts!BA123,Sorts!AU79),"")</f>
        <v/>
      </c>
      <c r="KC8" s="139"/>
      <c r="KD8" s="139"/>
      <c r="KE8" s="139"/>
      <c r="KF8" s="139"/>
      <c r="KG8" s="139"/>
      <c r="KH8" s="139"/>
      <c r="KI8" s="139"/>
      <c r="KJ8" s="139"/>
      <c r="KK8" s="139"/>
      <c r="KL8" s="139"/>
      <c r="KM8" s="139"/>
      <c r="KN8" s="140"/>
      <c r="KO8" s="136">
        <v>0</v>
      </c>
      <c r="KP8" s="137"/>
      <c r="KQ8" s="138" t="str">
        <f>IF($AU$7&lt;&gt;0,IF($O$5="Illusionniste",Sorts!BA123,Sorts!AV79),"")</f>
        <v/>
      </c>
      <c r="KR8" s="134"/>
      <c r="KS8" s="142" t="str">
        <f>IF($AU$7&lt;&gt;0,IF($O$5="Illusionniste",Sorts!BA123,Sorts!AW79),"")</f>
        <v/>
      </c>
      <c r="KT8" s="142"/>
      <c r="KU8" s="142"/>
      <c r="KV8" s="89" t="str">
        <f>IF($AU$7&lt;&gt;0,IF($O$5="Illusionniste",Sorts!BA123,Sorts!AX79),"")</f>
        <v/>
      </c>
      <c r="KW8" s="89" t="str">
        <f>IF($AU$7&lt;&gt;0,IF($O$5="Illusionniste",Sorts!BA123,Sorts!AY79),"")</f>
        <v/>
      </c>
      <c r="KX8" s="94" t="str">
        <f>IF($AU$7&lt;&gt;0,IF($O$5="Illusionniste",Sorts!BA123,Sorts!AZ79),"")</f>
        <v/>
      </c>
    </row>
    <row r="9" spans="2:310" ht="16.149999999999999" customHeight="1" x14ac:dyDescent="0.3">
      <c r="C9" s="7" t="s">
        <v>12</v>
      </c>
      <c r="H9" s="330"/>
      <c r="I9" s="330"/>
      <c r="J9" s="330"/>
      <c r="K9" s="330"/>
      <c r="L9" s="330"/>
      <c r="M9" s="330"/>
      <c r="N9" s="330"/>
      <c r="O9" s="330"/>
      <c r="P9" s="330"/>
      <c r="Q9" s="330"/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  <c r="AM9" s="330"/>
      <c r="AQ9" s="88" t="s">
        <v>1384</v>
      </c>
      <c r="AR9" s="331" t="s">
        <v>1385</v>
      </c>
      <c r="AS9" s="331"/>
      <c r="AT9" s="331"/>
      <c r="AU9" s="331"/>
      <c r="AV9" s="331"/>
      <c r="AW9" s="331"/>
      <c r="AX9" s="331"/>
      <c r="AY9" s="331"/>
      <c r="AZ9" s="331"/>
      <c r="BA9" s="331"/>
      <c r="BB9" s="331"/>
      <c r="BC9" s="331"/>
      <c r="BD9" s="331"/>
      <c r="BE9" s="90">
        <f>SUM(BE10:BE49)</f>
        <v>0</v>
      </c>
      <c r="BF9" s="91" t="s">
        <v>562</v>
      </c>
      <c r="BG9" s="310" t="s">
        <v>1386</v>
      </c>
      <c r="BH9" s="310"/>
      <c r="BI9" s="310"/>
      <c r="BJ9" s="310" t="s">
        <v>1387</v>
      </c>
      <c r="BK9" s="310"/>
      <c r="BL9" s="310"/>
      <c r="BM9" s="92" t="s">
        <v>1388</v>
      </c>
      <c r="BN9" s="92" t="s">
        <v>577</v>
      </c>
      <c r="BO9" s="93" t="s">
        <v>562</v>
      </c>
      <c r="BP9" s="92"/>
      <c r="BQ9" s="96">
        <f>COUNTIF(BQ10:BR49,"C")</f>
        <v>0</v>
      </c>
      <c r="BR9" s="92" t="s">
        <v>1383</v>
      </c>
      <c r="BS9" s="97" t="s">
        <v>1384</v>
      </c>
      <c r="BT9" s="322" t="s">
        <v>1389</v>
      </c>
      <c r="BU9" s="323"/>
      <c r="BV9" s="323"/>
      <c r="BW9" s="323"/>
      <c r="BX9" s="323"/>
      <c r="BY9" s="323"/>
      <c r="BZ9" s="323"/>
      <c r="CA9" s="323"/>
      <c r="CB9" s="323"/>
      <c r="CC9" s="323"/>
      <c r="CD9" s="323"/>
      <c r="CE9" s="323"/>
      <c r="CF9" s="323"/>
      <c r="CG9" s="90">
        <f>SUM(CG10:CG49)</f>
        <v>0</v>
      </c>
      <c r="CH9" s="91" t="s">
        <v>562</v>
      </c>
      <c r="CI9" s="310" t="s">
        <v>1386</v>
      </c>
      <c r="CJ9" s="310"/>
      <c r="CK9" s="92"/>
      <c r="CL9" s="92" t="s">
        <v>1387</v>
      </c>
      <c r="CM9" s="92"/>
      <c r="CN9" s="92" t="s">
        <v>1388</v>
      </c>
      <c r="CO9" s="92" t="s">
        <v>577</v>
      </c>
      <c r="CP9" s="93" t="s">
        <v>562</v>
      </c>
      <c r="CQ9" s="61"/>
      <c r="CS9" s="87">
        <v>6</v>
      </c>
      <c r="CT9" s="139" t="str">
        <f>IF($AU$5&lt;&gt;0,IF(OR($O$5="CLERC",$O$5="PALADIN"),Sorts!K9,Sorts!K33),"")</f>
        <v>Distorsion du Bois</v>
      </c>
      <c r="CU9" s="139"/>
      <c r="CV9" s="139"/>
      <c r="CW9" s="139"/>
      <c r="CX9" s="139"/>
      <c r="CY9" s="139"/>
      <c r="CZ9" s="139"/>
      <c r="DA9" s="139"/>
      <c r="DB9" s="139"/>
      <c r="DC9" s="139"/>
      <c r="DD9" s="139"/>
      <c r="DE9" s="139"/>
      <c r="DF9" s="140"/>
      <c r="DG9" s="141">
        <v>0</v>
      </c>
      <c r="DH9" s="134"/>
      <c r="DI9" s="142" t="str">
        <f>IF($AU$5&lt;&gt;0,IF(OR($O$5="CLERC",$O$5="PALADIN"),Sorts!L9,Sorts!L33),"")</f>
        <v>1''/n</v>
      </c>
      <c r="DJ9" s="142"/>
      <c r="DK9" s="142"/>
      <c r="DL9" s="142" t="str">
        <f>IF($AU$5&lt;&gt;0,IF(OR($O$5="CLERC",$O$5="PALADIN"),Sorts!M9,Sorts!M33),"")</f>
        <v>P</v>
      </c>
      <c r="DM9" s="142"/>
      <c r="DN9" s="142"/>
      <c r="DO9" s="89" t="str">
        <f>IF($AU$5&lt;&gt;0,IF(OR($O$5="CLERC",$O$5="PALADIN"),Sorts!N9,Sorts!N33),"")</f>
        <v>X</v>
      </c>
      <c r="DP9" s="89" t="str">
        <f>IF($AU$5&lt;&gt;0,IF(OR($O$5="CLERC",$O$5="PALADIN"),Sorts!O9,Sorts!O33),"")</f>
        <v>X</v>
      </c>
      <c r="DQ9" s="94" t="str">
        <f>IF($AU$5&lt;&gt;0,IF(OR($O$5="CLERC",$O$5="PALADIN"),Sorts!P9,Sorts!P33),"")</f>
        <v>X</v>
      </c>
      <c r="DR9" s="89"/>
      <c r="DS9" s="133" t="s">
        <v>1391</v>
      </c>
      <c r="DT9" s="134"/>
      <c r="DU9" s="89">
        <v>6</v>
      </c>
      <c r="DV9" s="135" t="str">
        <f>IF($AU$7&lt;&gt;0,IF($O$5="Illusionniste",Sorts!Q124,Sorts!K80),"")</f>
        <v/>
      </c>
      <c r="DW9" s="136"/>
      <c r="DX9" s="136"/>
      <c r="DY9" s="136"/>
      <c r="DZ9" s="136"/>
      <c r="EA9" s="136"/>
      <c r="EB9" s="136"/>
      <c r="EC9" s="136"/>
      <c r="ED9" s="136"/>
      <c r="EE9" s="136"/>
      <c r="EF9" s="136"/>
      <c r="EG9" s="136"/>
      <c r="EH9" s="136"/>
      <c r="EI9" s="136">
        <v>0</v>
      </c>
      <c r="EJ9" s="137"/>
      <c r="EK9" s="138" t="str">
        <f>IF($AU$7&lt;&gt;0,IF($O$5="Illusionniste",Sorts!R124,Sorts!L80),"")</f>
        <v/>
      </c>
      <c r="EL9" s="134"/>
      <c r="EM9" s="142" t="str">
        <f>IF($AU$7&lt;&gt;0,IF($O$5="Illusionniste",Sorts!S124,Sorts!M80),"")</f>
        <v/>
      </c>
      <c r="EN9" s="142"/>
      <c r="EO9" s="142"/>
      <c r="EP9" s="89" t="str">
        <f>IF($AU$7&lt;&gt;0,IF($O$5="Illusionniste",Sorts!T124,Sorts!N80),"")</f>
        <v/>
      </c>
      <c r="EQ9" s="89" t="str">
        <f>IF($AU$7&lt;&gt;0,IF($O$5="Illusionniste",Sorts!U124,Sorts!O80),"")</f>
        <v/>
      </c>
      <c r="ER9" s="94" t="str">
        <f>IF($AU$7&lt;&gt;0,IF($O$5="Illusionniste",Sorts!V124,Sorts!P80),"")</f>
        <v/>
      </c>
      <c r="ES9" s="61"/>
      <c r="EU9" s="87">
        <v>6</v>
      </c>
      <c r="EV9" s="139" t="str">
        <f>IF($AU$5&lt;&gt;0,IF(OR($O$5="CLERC",$O$5="PALADIN"),Sorts!W9,Sorts!W33),"")</f>
        <v>Invocation des Créatures Sylvestres</v>
      </c>
      <c r="EW9" s="139"/>
      <c r="EX9" s="139"/>
      <c r="EY9" s="139"/>
      <c r="EZ9" s="139"/>
      <c r="FA9" s="139"/>
      <c r="FB9" s="139"/>
      <c r="FC9" s="139"/>
      <c r="FD9" s="139"/>
      <c r="FE9" s="139"/>
      <c r="FF9" s="139"/>
      <c r="FG9" s="139"/>
      <c r="FH9" s="140"/>
      <c r="FI9" s="141">
        <v>0</v>
      </c>
      <c r="FJ9" s="134"/>
      <c r="FK9" s="142" t="str">
        <f>IF($AU$5&lt;&gt;0,IF(OR($O$5="CLERC",$O$5="PALADIN"),Sorts!X9,Sorts!X33),"")</f>
        <v>12''+1/n</v>
      </c>
      <c r="FL9" s="142"/>
      <c r="FM9" s="142"/>
      <c r="FN9" s="138" t="str">
        <f>IF($AU$5&lt;&gt;0,IF(OR($O$5="CLERC",$O$5="PALADIN"),Sorts!Y9,Sorts!Y33),"")</f>
        <v>S</v>
      </c>
      <c r="FO9" s="139"/>
      <c r="FP9" s="134"/>
      <c r="FQ9" s="89" t="str">
        <f>IF($AU$5&lt;&gt;0,IF(OR($O$5="CLERC",$O$5="PALADIN"),Sorts!Z9,Sorts!Z33),"")</f>
        <v>X</v>
      </c>
      <c r="FR9" s="89" t="str">
        <f>IF($AU$5&lt;&gt;0,IF(OR($O$5="CLERC",$O$5="PALADIN"),Sorts!AA9,Sorts!AA33),"")</f>
        <v>X</v>
      </c>
      <c r="FS9" s="94" t="str">
        <f>IF($AU$5&lt;&gt;0,IF(OR($O$5="CLERC",$O$5="PALADIN"),Sorts!AB9,Sorts!AB33),"")</f>
        <v>X</v>
      </c>
      <c r="FT9" s="89"/>
      <c r="FU9" s="133" t="s">
        <v>1391</v>
      </c>
      <c r="FV9" s="134"/>
      <c r="FW9" s="89">
        <v>6</v>
      </c>
      <c r="FX9" s="135" t="str">
        <f>IF($AU$7&lt;&gt;0,IF($O$5="Illusionniste",Sorts!AC124,Sorts!W80),"")</f>
        <v/>
      </c>
      <c r="FY9" s="136"/>
      <c r="FZ9" s="136"/>
      <c r="GA9" s="136"/>
      <c r="GB9" s="136"/>
      <c r="GC9" s="136"/>
      <c r="GD9" s="136"/>
      <c r="GE9" s="136"/>
      <c r="GF9" s="136"/>
      <c r="GG9" s="136"/>
      <c r="GH9" s="136"/>
      <c r="GI9" s="136"/>
      <c r="GJ9" s="136"/>
      <c r="GK9" s="136">
        <v>0</v>
      </c>
      <c r="GL9" s="137"/>
      <c r="GM9" s="138" t="str">
        <f>IF($AU$7&lt;&gt;0,IF($O$5="Illusionniste",Sorts!AD124,Sorts!X80),"")</f>
        <v/>
      </c>
      <c r="GN9" s="134"/>
      <c r="GO9" s="142" t="str">
        <f>IF($AU$7&lt;&gt;0,IF($O$5="Illusionniste",Sorts!AE124,Sorts!Y80),"")</f>
        <v/>
      </c>
      <c r="GP9" s="142"/>
      <c r="GQ9" s="142"/>
      <c r="GR9" s="89" t="str">
        <f>IF($AU$7&lt;&gt;0,IF($O$5="Illusionniste",Sorts!AF124,Sorts!Z80),"")</f>
        <v/>
      </c>
      <c r="GS9" s="89" t="str">
        <f>IF($AU$7&lt;&gt;0,IF($O$5="Illusionniste",Sorts!AG124,Sorts!AA80),"")</f>
        <v/>
      </c>
      <c r="GT9" s="94" t="str">
        <f>IF($AU$7&lt;&gt;0,IF($O$5="Illusionniste",Sorts!AH124,Sorts!AB80),"")</f>
        <v/>
      </c>
      <c r="GU9" s="61"/>
      <c r="GW9" s="87">
        <v>6</v>
      </c>
      <c r="GX9" s="139" t="str">
        <f>IF($AU$5&lt;&gt;0,IF(OR($O$5="CLERC",$O$5="PALADIN"),Sorts!AI9,Sorts!AI33),"")</f>
        <v>Invocation d’un Élémental du Feu</v>
      </c>
      <c r="GY9" s="139"/>
      <c r="GZ9" s="139"/>
      <c r="HA9" s="139"/>
      <c r="HB9" s="139"/>
      <c r="HC9" s="139"/>
      <c r="HD9" s="139"/>
      <c r="HE9" s="139"/>
      <c r="HF9" s="139"/>
      <c r="HG9" s="139"/>
      <c r="HH9" s="139"/>
      <c r="HI9" s="139"/>
      <c r="HJ9" s="140"/>
      <c r="HK9" s="141">
        <v>0</v>
      </c>
      <c r="HL9" s="134"/>
      <c r="HM9" s="142" t="str">
        <f>IF($AU$5&lt;&gt;0,IF(OR($O$5="CLERC",$O$5="PALADIN"),Sorts!AJ9,Sorts!AJ33),"")</f>
        <v>8''</v>
      </c>
      <c r="HN9" s="142"/>
      <c r="HO9" s="142"/>
      <c r="HP9" s="142" t="str">
        <f>IF($AU$5&lt;&gt;0,IF(OR($O$5="CLERC",$O$5="PALADIN"),Sorts!AK9,Sorts!AK33),"")</f>
        <v>1t/n</v>
      </c>
      <c r="HQ9" s="142"/>
      <c r="HR9" s="142"/>
      <c r="HS9" s="89" t="str">
        <f>IF($AU$5&lt;&gt;0,IF(OR($O$5="CLERC",$O$5="PALADIN"),Sorts!AL9,Sorts!AL33),"")</f>
        <v>X</v>
      </c>
      <c r="HT9" s="89" t="str">
        <f>IF($AU$5&lt;&gt;0,IF(OR($O$5="CLERC",$O$5="PALADIN"),Sorts!AM9,Sorts!AM33),"")</f>
        <v>X</v>
      </c>
      <c r="HU9" s="94" t="str">
        <f>IF($AU$5&lt;&gt;0,IF(OR($O$5="CLERC",$O$5="PALADIN"),Sorts!AN9,Sorts!AN33),"")</f>
        <v>X</v>
      </c>
      <c r="HV9" s="89"/>
      <c r="HW9" s="133" t="s">
        <v>1391</v>
      </c>
      <c r="HX9" s="134"/>
      <c r="HY9" s="89">
        <v>6</v>
      </c>
      <c r="HZ9" s="135" t="str">
        <f>IF($AU$7&lt;&gt;0,IF($O$5="Illusionniste",Sorts!AO124,Sorts!AI80),"")</f>
        <v/>
      </c>
      <c r="IA9" s="136"/>
      <c r="IB9" s="136"/>
      <c r="IC9" s="136"/>
      <c r="ID9" s="136"/>
      <c r="IE9" s="136"/>
      <c r="IF9" s="136"/>
      <c r="IG9" s="136"/>
      <c r="IH9" s="136"/>
      <c r="II9" s="136"/>
      <c r="IJ9" s="136"/>
      <c r="IK9" s="136"/>
      <c r="IL9" s="136"/>
      <c r="IM9" s="136">
        <v>0</v>
      </c>
      <c r="IN9" s="137"/>
      <c r="IO9" s="138" t="str">
        <f>IF($AU$7&lt;&gt;0,IF($O$5="Illusionniste",Sorts!AP124,Sorts!AJ80),"")</f>
        <v/>
      </c>
      <c r="IP9" s="134"/>
      <c r="IQ9" s="142" t="str">
        <f>IF($AU$7&lt;&gt;0,IF($O$5="Illusionniste",Sorts!AQ124,Sorts!AK80),"")</f>
        <v/>
      </c>
      <c r="IR9" s="142"/>
      <c r="IS9" s="142"/>
      <c r="IT9" s="89" t="str">
        <f>IF($AU$7&lt;&gt;0,IF($O$5="Illusionniste",Sorts!AR124,Sorts!AL80),"")</f>
        <v/>
      </c>
      <c r="IU9" s="89" t="str">
        <f>IF($AU$7&lt;&gt;0,IF($O$5="Illusionniste",Sorts!AS124,Sorts!AM80),"")</f>
        <v/>
      </c>
      <c r="IV9" s="94" t="str">
        <f>IF($AU$7&lt;&gt;0,IF($O$5="Illusionniste",Sorts!AT124,Sorts!AN80),"")</f>
        <v/>
      </c>
      <c r="IW9" s="61"/>
      <c r="IY9" s="87"/>
      <c r="IZ9" s="139"/>
      <c r="JA9" s="139"/>
      <c r="JB9" s="139"/>
      <c r="JC9" s="139"/>
      <c r="JD9" s="139"/>
      <c r="JE9" s="139"/>
      <c r="JF9" s="139"/>
      <c r="JG9" s="139"/>
      <c r="JH9" s="139"/>
      <c r="JI9" s="139"/>
      <c r="JJ9" s="139"/>
      <c r="JK9" s="139"/>
      <c r="JL9" s="140"/>
      <c r="JM9" s="141"/>
      <c r="JN9" s="134"/>
      <c r="JO9" s="142"/>
      <c r="JP9" s="142"/>
      <c r="JQ9" s="142"/>
      <c r="JR9" s="142"/>
      <c r="JS9" s="142"/>
      <c r="JT9" s="142"/>
      <c r="JU9" s="89"/>
      <c r="JV9" s="89"/>
      <c r="JW9" s="94"/>
      <c r="JX9" s="89"/>
      <c r="JY9" s="133" t="s">
        <v>1391</v>
      </c>
      <c r="JZ9" s="134"/>
      <c r="KA9" s="89">
        <v>6</v>
      </c>
      <c r="KB9" s="138" t="str">
        <f>IF($AU$7&lt;&gt;0,IF($O$5="Illusionniste",Sorts!BA124,Sorts!AU80),"")</f>
        <v/>
      </c>
      <c r="KC9" s="139"/>
      <c r="KD9" s="139"/>
      <c r="KE9" s="139"/>
      <c r="KF9" s="139"/>
      <c r="KG9" s="139"/>
      <c r="KH9" s="139"/>
      <c r="KI9" s="139"/>
      <c r="KJ9" s="139"/>
      <c r="KK9" s="139"/>
      <c r="KL9" s="139"/>
      <c r="KM9" s="139"/>
      <c r="KN9" s="140"/>
      <c r="KO9" s="136">
        <v>0</v>
      </c>
      <c r="KP9" s="137"/>
      <c r="KQ9" s="138" t="str">
        <f>IF($AU$7&lt;&gt;0,IF($O$5="Illusionniste",Sorts!BA124,Sorts!AV80),"")</f>
        <v/>
      </c>
      <c r="KR9" s="134"/>
      <c r="KS9" s="142" t="str">
        <f>IF($AU$7&lt;&gt;0,IF($O$5="Illusionniste",Sorts!BA124,Sorts!AW80),"")</f>
        <v/>
      </c>
      <c r="KT9" s="142"/>
      <c r="KU9" s="142"/>
      <c r="KV9" s="89" t="str">
        <f>IF($AU$7&lt;&gt;0,IF($O$5="Illusionniste",Sorts!BA124,Sorts!AX80),"")</f>
        <v/>
      </c>
      <c r="KW9" s="89" t="str">
        <f>IF($AU$7&lt;&gt;0,IF($O$5="Illusionniste",Sorts!BA124,Sorts!AY80),"")</f>
        <v/>
      </c>
      <c r="KX9" s="94" t="str">
        <f>IF($AU$7&lt;&gt;0,IF($O$5="Illusionniste",Sorts!BA124,Sorts!AZ80),"")</f>
        <v/>
      </c>
    </row>
    <row r="10" spans="2:310" ht="17.25" thickBot="1" x14ac:dyDescent="0.35">
      <c r="AQ10" s="87">
        <v>1</v>
      </c>
      <c r="AR10" s="139" t="str">
        <f>IF($AU$5&lt;&gt;0,IF($O$5="CLERC",Sorts!E4,Sorts!E28),"")</f>
        <v>Amitié Animale</v>
      </c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40"/>
      <c r="BE10" s="137">
        <v>0</v>
      </c>
      <c r="BF10" s="142"/>
      <c r="BG10" s="142" t="str">
        <f>IF($AU$5&lt;&gt;0,IF($O$5="CLERC",Sorts!F4,Sorts!F28),"")</f>
        <v>1''</v>
      </c>
      <c r="BH10" s="142"/>
      <c r="BI10" s="142"/>
      <c r="BJ10" s="142" t="str">
        <f>IF($AU$5&lt;&gt;0,IF($O$5="CLERC",Sorts!G4,Sorts!G28),"")</f>
        <v>P</v>
      </c>
      <c r="BK10" s="142"/>
      <c r="BL10" s="142"/>
      <c r="BM10" s="89" t="str">
        <f>IF($AU$5&lt;&gt;0,IF($O$5="CLERC",Sorts!H4,Sorts!H28),"")</f>
        <v>X</v>
      </c>
      <c r="BN10" s="89" t="str">
        <f>IF($AU$5&lt;&gt;0,IF($O$5="CLERC",Sorts!I4,Sorts!I28),"")</f>
        <v>X</v>
      </c>
      <c r="BO10" s="94" t="str">
        <f>IF($AU$5&lt;&gt;0,IF($O$5="CLERC",Sorts!J4,Sorts!J28),"")</f>
        <v>X</v>
      </c>
      <c r="BP10" s="89"/>
      <c r="BQ10" s="133" t="s">
        <v>1391</v>
      </c>
      <c r="BR10" s="134"/>
      <c r="BS10" s="89">
        <v>1</v>
      </c>
      <c r="BT10" s="135" t="str">
        <f>IF($AU$7&lt;&gt;0,IF($O$5="ILLUSIONNISTE",Sorts!K119,Sorts!E75),"")</f>
        <v/>
      </c>
      <c r="BU10" s="136"/>
      <c r="BV10" s="136"/>
      <c r="BW10" s="136"/>
      <c r="BX10" s="136"/>
      <c r="BY10" s="136"/>
      <c r="BZ10" s="136"/>
      <c r="CA10" s="136"/>
      <c r="CB10" s="136"/>
      <c r="CC10" s="136"/>
      <c r="CD10" s="136"/>
      <c r="CE10" s="136"/>
      <c r="CF10" s="136"/>
      <c r="CG10" s="136">
        <v>0</v>
      </c>
      <c r="CH10" s="137"/>
      <c r="CI10" s="138" t="str">
        <f>IF($AU$7&lt;&gt;0,IF($O$5="ILLUSIONNISTE",Sorts!L119,Sorts!F75),"")</f>
        <v/>
      </c>
      <c r="CJ10" s="134"/>
      <c r="CK10" s="142" t="str">
        <f>IF($AU$7&lt;&gt;0,IF($O$5="ILLUSIONNISTE",Sorts!M119,Sorts!G75),"")</f>
        <v/>
      </c>
      <c r="CL10" s="142"/>
      <c r="CM10" s="142"/>
      <c r="CN10" s="89" t="str">
        <f>IF($AU$7&lt;&gt;0,IF($O$5="ILLUSIONNISTE",Sorts!N119,Sorts!H75),"")</f>
        <v/>
      </c>
      <c r="CO10" s="89" t="str">
        <f>IF($AU$7&lt;&gt;0,IF($O$5="ILLUSIONNISTE",Sorts!O119,Sorts!I75),"")</f>
        <v/>
      </c>
      <c r="CP10" s="94" t="str">
        <f>IF($AU$7&lt;&gt;0,IF($O$5="ILLUSIONNISTE",Sorts!P119,Sorts!J75),"")</f>
        <v/>
      </c>
      <c r="CQ10" s="61"/>
      <c r="CS10" s="87">
        <v>7</v>
      </c>
      <c r="CT10" s="139" t="str">
        <f>IF($AU$5&lt;&gt;0,IF(OR($O$5="CLERC",$O$5="PALADIN"),Sorts!K10,Sorts!K34),"")</f>
        <v>Eau Divinatoire</v>
      </c>
      <c r="CU10" s="139"/>
      <c r="CV10" s="139"/>
      <c r="CW10" s="139"/>
      <c r="CX10" s="139"/>
      <c r="CY10" s="139"/>
      <c r="CZ10" s="139"/>
      <c r="DA10" s="139"/>
      <c r="DB10" s="139"/>
      <c r="DC10" s="139"/>
      <c r="DD10" s="139"/>
      <c r="DE10" s="139"/>
      <c r="DF10" s="140"/>
      <c r="DG10" s="141">
        <v>0</v>
      </c>
      <c r="DH10" s="134"/>
      <c r="DI10" s="142" t="str">
        <f>IF($AU$5&lt;&gt;0,IF(OR($O$5="CLERC",$O$5="PALADIN"),Sorts!L10,Sorts!L34),"")</f>
        <v>1''</v>
      </c>
      <c r="DJ10" s="142"/>
      <c r="DK10" s="142"/>
      <c r="DL10" s="142" t="str">
        <f>IF($AU$5&lt;&gt;0,IF(OR($O$5="CLERC",$O$5="PALADIN"),Sorts!M10,Sorts!M34),"")</f>
        <v>1r/n</v>
      </c>
      <c r="DM10" s="142"/>
      <c r="DN10" s="142"/>
      <c r="DO10" s="89" t="str">
        <f>IF($AU$5&lt;&gt;0,IF(OR($O$5="CLERC",$O$5="PALADIN"),Sorts!N10,Sorts!N34),"")</f>
        <v>X</v>
      </c>
      <c r="DP10" s="89" t="str">
        <f>IF($AU$5&lt;&gt;0,IF(OR($O$5="CLERC",$O$5="PALADIN"),Sorts!O10,Sorts!O34),"")</f>
        <v>X</v>
      </c>
      <c r="DQ10" s="94" t="str">
        <f>IF($AU$5&lt;&gt;0,IF(OR($O$5="CLERC",$O$5="PALADIN"),Sorts!P10,Sorts!P34),"")</f>
        <v>X</v>
      </c>
      <c r="DR10" s="89"/>
      <c r="DS10" s="133" t="s">
        <v>1391</v>
      </c>
      <c r="DT10" s="134"/>
      <c r="DU10" s="89">
        <v>7</v>
      </c>
      <c r="DV10" s="135" t="str">
        <f>IF($AU$7&lt;&gt;0,IF($O$5="Illusionniste",Sorts!Q125,Sorts!K81),"")</f>
        <v/>
      </c>
      <c r="DW10" s="136"/>
      <c r="DX10" s="136"/>
      <c r="DY10" s="136"/>
      <c r="DZ10" s="136"/>
      <c r="EA10" s="136"/>
      <c r="EB10" s="136"/>
      <c r="EC10" s="136"/>
      <c r="ED10" s="136"/>
      <c r="EE10" s="136"/>
      <c r="EF10" s="136"/>
      <c r="EG10" s="136"/>
      <c r="EH10" s="136"/>
      <c r="EI10" s="136">
        <v>0</v>
      </c>
      <c r="EJ10" s="137"/>
      <c r="EK10" s="138" t="str">
        <f>IF($AU$7&lt;&gt;0,IF($O$5="Illusionniste",Sorts!R125,Sorts!L81),"")</f>
        <v/>
      </c>
      <c r="EL10" s="134"/>
      <c r="EM10" s="142" t="str">
        <f>IF($AU$7&lt;&gt;0,IF($O$5="Illusionniste",Sorts!S125,Sorts!M81),"")</f>
        <v/>
      </c>
      <c r="EN10" s="142"/>
      <c r="EO10" s="142"/>
      <c r="EP10" s="89" t="str">
        <f>IF($AU$7&lt;&gt;0,IF($O$5="Illusionniste",Sorts!T125,Sorts!N81),"")</f>
        <v/>
      </c>
      <c r="EQ10" s="89" t="str">
        <f>IF($AU$7&lt;&gt;0,IF($O$5="Illusionniste",Sorts!U125,Sorts!O81),"")</f>
        <v/>
      </c>
      <c r="ER10" s="94" t="str">
        <f>IF($AU$7&lt;&gt;0,IF($O$5="Illusionniste",Sorts!V125,Sorts!P81),"")</f>
        <v/>
      </c>
      <c r="ES10" s="61"/>
      <c r="EU10" s="87">
        <v>7</v>
      </c>
      <c r="EV10" s="139" t="str">
        <f>IF($AU$5&lt;&gt;0,IF(OR($O$5="CLERC",$O$5="PALADIN"),Sorts!W10,Sorts!W34),"")</f>
        <v>Langage des Plantes</v>
      </c>
      <c r="EW10" s="139"/>
      <c r="EX10" s="139"/>
      <c r="EY10" s="139"/>
      <c r="EZ10" s="139"/>
      <c r="FA10" s="139"/>
      <c r="FB10" s="139"/>
      <c r="FC10" s="139"/>
      <c r="FD10" s="139"/>
      <c r="FE10" s="139"/>
      <c r="FF10" s="139"/>
      <c r="FG10" s="139"/>
      <c r="FH10" s="140"/>
      <c r="FI10" s="141">
        <v>0</v>
      </c>
      <c r="FJ10" s="134"/>
      <c r="FK10" s="142">
        <f>IF($AU$5&lt;&gt;0,IF(OR($O$5="CLERC",$O$5="PALADIN"),Sorts!X10,Sorts!X34),"")</f>
        <v>0</v>
      </c>
      <c r="FL10" s="142"/>
      <c r="FM10" s="142"/>
      <c r="FN10" s="138" t="str">
        <f>IF($AU$5&lt;&gt;0,IF(OR($O$5="CLERC",$O$5="PALADIN"),Sorts!Y10,Sorts!Y34),"")</f>
        <v>2r/n</v>
      </c>
      <c r="FO10" s="139"/>
      <c r="FP10" s="134"/>
      <c r="FQ10" s="89" t="str">
        <f>IF($AU$5&lt;&gt;0,IF(OR($O$5="CLERC",$O$5="PALADIN"),Sorts!Z10,Sorts!Z34),"")</f>
        <v>X</v>
      </c>
      <c r="FR10" s="89" t="str">
        <f>IF($AU$5&lt;&gt;0,IF(OR($O$5="CLERC",$O$5="PALADIN"),Sorts!AA10,Sorts!AA34),"")</f>
        <v>X</v>
      </c>
      <c r="FS10" s="94" t="str">
        <f>IF($AU$5&lt;&gt;0,IF(OR($O$5="CLERC",$O$5="PALADIN"),Sorts!AB10,Sorts!AB34),"")</f>
        <v>X</v>
      </c>
      <c r="FT10" s="89"/>
      <c r="FU10" s="133" t="s">
        <v>1391</v>
      </c>
      <c r="FV10" s="134"/>
      <c r="FW10" s="89">
        <v>7</v>
      </c>
      <c r="FX10" s="135" t="str">
        <f>IF($AU$7&lt;&gt;0,IF($O$5="Illusionniste",Sorts!AC125,Sorts!W81),"")</f>
        <v/>
      </c>
      <c r="FY10" s="136"/>
      <c r="FZ10" s="136"/>
      <c r="GA10" s="136"/>
      <c r="GB10" s="136"/>
      <c r="GC10" s="136"/>
      <c r="GD10" s="136"/>
      <c r="GE10" s="136"/>
      <c r="GF10" s="136"/>
      <c r="GG10" s="136"/>
      <c r="GH10" s="136"/>
      <c r="GI10" s="136"/>
      <c r="GJ10" s="136"/>
      <c r="GK10" s="136">
        <v>0</v>
      </c>
      <c r="GL10" s="137"/>
      <c r="GM10" s="138" t="str">
        <f>IF($AU$7&lt;&gt;0,IF($O$5="Illusionniste",Sorts!AD125,Sorts!X81),"")</f>
        <v/>
      </c>
      <c r="GN10" s="134"/>
      <c r="GO10" s="142" t="str">
        <f>IF($AU$7&lt;&gt;0,IF($O$5="Illusionniste",Sorts!AE125,Sorts!Y81),"")</f>
        <v/>
      </c>
      <c r="GP10" s="142"/>
      <c r="GQ10" s="142"/>
      <c r="GR10" s="89" t="str">
        <f>IF($AU$7&lt;&gt;0,IF($O$5="Illusionniste",Sorts!AF125,Sorts!Z81),"")</f>
        <v/>
      </c>
      <c r="GS10" s="89" t="str">
        <f>IF($AU$7&lt;&gt;0,IF($O$5="Illusionniste",Sorts!AG125,Sorts!AA81),"")</f>
        <v/>
      </c>
      <c r="GT10" s="94" t="str">
        <f>IF($AU$7&lt;&gt;0,IF($O$5="Illusionniste",Sorts!AH125,Sorts!AB81),"")</f>
        <v/>
      </c>
      <c r="GU10" s="61"/>
      <c r="GW10" s="87">
        <v>7</v>
      </c>
      <c r="GX10" s="139" t="str">
        <f>IF($AU$5&lt;&gt;0,IF(OR($O$5="CLERC",$O$5="PALADIN"),Sorts!AI10,Sorts!AI34),"")</f>
        <v>Invocation du Temps</v>
      </c>
      <c r="GY10" s="139"/>
      <c r="GZ10" s="139"/>
      <c r="HA10" s="139"/>
      <c r="HB10" s="139"/>
      <c r="HC10" s="139"/>
      <c r="HD10" s="139"/>
      <c r="HE10" s="139"/>
      <c r="HF10" s="139"/>
      <c r="HG10" s="139"/>
      <c r="HH10" s="139"/>
      <c r="HI10" s="139"/>
      <c r="HJ10" s="140"/>
      <c r="HK10" s="141">
        <v>0</v>
      </c>
      <c r="HL10" s="134"/>
      <c r="HM10" s="142">
        <f>IF($AU$5&lt;&gt;0,IF(OR($O$5="CLERC",$O$5="PALADIN"),Sorts!AJ10,Sorts!AJ34),"")</f>
        <v>0</v>
      </c>
      <c r="HN10" s="142"/>
      <c r="HO10" s="142"/>
      <c r="HP10" s="142" t="str">
        <f>IF($AU$5&lt;&gt;0,IF(OR($O$5="CLERC",$O$5="PALADIN"),Sorts!AK10,Sorts!AK34),"")</f>
        <v>S</v>
      </c>
      <c r="HQ10" s="142"/>
      <c r="HR10" s="142"/>
      <c r="HS10" s="89" t="str">
        <f>IF($AU$5&lt;&gt;0,IF(OR($O$5="CLERC",$O$5="PALADIN"),Sorts!AL10,Sorts!AL34),"")</f>
        <v>X</v>
      </c>
      <c r="HT10" s="89" t="str">
        <f>IF($AU$5&lt;&gt;0,IF(OR($O$5="CLERC",$O$5="PALADIN"),Sorts!AM10,Sorts!AM34),"")</f>
        <v>X</v>
      </c>
      <c r="HU10" s="94" t="str">
        <f>IF($AU$5&lt;&gt;0,IF(OR($O$5="CLERC",$O$5="PALADIN"),Sorts!AN10,Sorts!AN34),"")</f>
        <v>X</v>
      </c>
      <c r="HV10" s="89"/>
      <c r="HW10" s="133" t="s">
        <v>1391</v>
      </c>
      <c r="HX10" s="134"/>
      <c r="HY10" s="89">
        <v>7</v>
      </c>
      <c r="HZ10" s="135" t="str">
        <f>IF($AU$7&lt;&gt;0,IF($O$5="Illusionniste",Sorts!AO125,Sorts!AI81),"")</f>
        <v/>
      </c>
      <c r="IA10" s="136"/>
      <c r="IB10" s="136"/>
      <c r="IC10" s="136"/>
      <c r="ID10" s="136"/>
      <c r="IE10" s="136"/>
      <c r="IF10" s="136"/>
      <c r="IG10" s="136"/>
      <c r="IH10" s="136"/>
      <c r="II10" s="136"/>
      <c r="IJ10" s="136"/>
      <c r="IK10" s="136"/>
      <c r="IL10" s="136"/>
      <c r="IM10" s="136">
        <v>0</v>
      </c>
      <c r="IN10" s="137"/>
      <c r="IO10" s="138" t="str">
        <f>IF($AU$7&lt;&gt;0,IF($O$5="Illusionniste",Sorts!AP125,Sorts!AJ81),"")</f>
        <v/>
      </c>
      <c r="IP10" s="134"/>
      <c r="IQ10" s="142" t="str">
        <f>IF($AU$7&lt;&gt;0,IF($O$5="Illusionniste",Sorts!AQ125,Sorts!AK81),"")</f>
        <v/>
      </c>
      <c r="IR10" s="142"/>
      <c r="IS10" s="142"/>
      <c r="IT10" s="89" t="str">
        <f>IF($AU$7&lt;&gt;0,IF($O$5="Illusionniste",Sorts!AR125,Sorts!AL81),"")</f>
        <v/>
      </c>
      <c r="IU10" s="89" t="str">
        <f>IF($AU$7&lt;&gt;0,IF($O$5="Illusionniste",Sorts!AS125,Sorts!AM81),"")</f>
        <v/>
      </c>
      <c r="IV10" s="94" t="str">
        <f>IF($AU$7&lt;&gt;0,IF($O$5="Illusionniste",Sorts!AT125,Sorts!AN81),"")</f>
        <v/>
      </c>
      <c r="IW10" s="61"/>
      <c r="IY10" s="87"/>
      <c r="IZ10" s="139"/>
      <c r="JA10" s="139"/>
      <c r="JB10" s="139"/>
      <c r="JC10" s="139"/>
      <c r="JD10" s="139"/>
      <c r="JE10" s="139"/>
      <c r="JF10" s="139"/>
      <c r="JG10" s="139"/>
      <c r="JH10" s="139"/>
      <c r="JI10" s="139"/>
      <c r="JJ10" s="139"/>
      <c r="JK10" s="139"/>
      <c r="JL10" s="140"/>
      <c r="JM10" s="141"/>
      <c r="JN10" s="134"/>
      <c r="JO10" s="142"/>
      <c r="JP10" s="142"/>
      <c r="JQ10" s="142"/>
      <c r="JR10" s="142"/>
      <c r="JS10" s="142"/>
      <c r="JT10" s="142"/>
      <c r="JU10" s="89"/>
      <c r="JV10" s="89"/>
      <c r="JW10" s="94"/>
      <c r="JX10" s="89"/>
      <c r="JY10" s="133" t="s">
        <v>1391</v>
      </c>
      <c r="JZ10" s="134"/>
      <c r="KA10" s="89">
        <v>7</v>
      </c>
      <c r="KB10" s="138" t="str">
        <f>IF($AU$7&lt;&gt;0,IF($O$5="Illusionniste",Sorts!BA125,Sorts!AU81),"")</f>
        <v/>
      </c>
      <c r="KC10" s="139"/>
      <c r="KD10" s="139"/>
      <c r="KE10" s="139"/>
      <c r="KF10" s="139"/>
      <c r="KG10" s="139"/>
      <c r="KH10" s="139"/>
      <c r="KI10" s="139"/>
      <c r="KJ10" s="139"/>
      <c r="KK10" s="139"/>
      <c r="KL10" s="139"/>
      <c r="KM10" s="139"/>
      <c r="KN10" s="140"/>
      <c r="KO10" s="136">
        <v>0</v>
      </c>
      <c r="KP10" s="137"/>
      <c r="KQ10" s="138" t="str">
        <f>IF($AU$7&lt;&gt;0,IF($O$5="Illusionniste",Sorts!BA125,Sorts!AV81),"")</f>
        <v/>
      </c>
      <c r="KR10" s="134"/>
      <c r="KS10" s="142" t="str">
        <f>IF($AU$7&lt;&gt;0,IF($O$5="Illusionniste",Sorts!BA125,Sorts!AW81),"")</f>
        <v/>
      </c>
      <c r="KT10" s="142"/>
      <c r="KU10" s="142"/>
      <c r="KV10" s="89" t="str">
        <f>IF($AU$7&lt;&gt;0,IF($O$5="Illusionniste",Sorts!BA125,Sorts!AX81),"")</f>
        <v/>
      </c>
      <c r="KW10" s="89" t="str">
        <f>IF($AU$7&lt;&gt;0,IF($O$5="Illusionniste",Sorts!BA125,Sorts!AY81),"")</f>
        <v/>
      </c>
      <c r="KX10" s="94" t="str">
        <f>IF($AU$7&lt;&gt;0,IF($O$5="Illusionniste",Sorts!BA125,Sorts!AZ81),"")</f>
        <v/>
      </c>
    </row>
    <row r="11" spans="2:310" ht="15.6" customHeight="1" thickTop="1" thickBot="1" x14ac:dyDescent="0.35">
      <c r="B11" s="291">
        <v>17</v>
      </c>
      <c r="C11" s="311"/>
      <c r="D11" s="10"/>
      <c r="E11" s="295" t="s">
        <v>17</v>
      </c>
      <c r="F11" s="296"/>
      <c r="G11" s="283" t="s">
        <v>23</v>
      </c>
      <c r="H11" s="285"/>
      <c r="I11" s="297">
        <f>IF($D$12=0,VLOOKUP('Joueur 2'!$B$11,Caractéristiques!$B$2:$G$27,2,FALSE),VLOOKUP('Joueur 2'!$D$11,Caractéristiques!$B$29:$G$130,2,FALSE))</f>
        <v>1</v>
      </c>
      <c r="J11" s="298"/>
      <c r="K11" s="11"/>
      <c r="L11" s="283" t="s">
        <v>24</v>
      </c>
      <c r="M11" s="285"/>
      <c r="N11" s="297">
        <f>IF($D$12=0,VLOOKUP('Joueur 2'!$B$11,Caractéristiques!$B$2:$G$27,3,FALSE),VLOOKUP('Joueur 2'!$D$11,Caractéristiques!$B$29:$G$130,3,FALSE))</f>
        <v>1</v>
      </c>
      <c r="O11" s="298"/>
      <c r="P11" s="11"/>
      <c r="Q11" s="283" t="s">
        <v>25</v>
      </c>
      <c r="R11" s="285"/>
      <c r="S11" s="297">
        <f>IF($D$12=0,VLOOKUP('Joueur 2'!$B$11,Caractéristiques!$B$2:$G$27,4,FALSE),VLOOKUP('Joueur 2'!$D$11,Caractéristiques!$B$29:$G$130,4,FALSE))</f>
        <v>500</v>
      </c>
      <c r="T11" s="298"/>
      <c r="U11" s="11"/>
      <c r="V11" s="283" t="s">
        <v>27</v>
      </c>
      <c r="W11" s="285"/>
      <c r="X11" s="313" t="str">
        <f>IF($D$12=0,VLOOKUP('Joueur 2'!$B$11,Caractéristiques!$B$2:$G$27,5,FALSE),VLOOKUP('Joueur 2'!$D$11,Caractéristiques!$B$29:$G$130,5,FALSE))</f>
        <v>1 - 3</v>
      </c>
      <c r="Y11" s="314"/>
      <c r="Z11" s="11"/>
      <c r="AA11" s="283" t="s">
        <v>29</v>
      </c>
      <c r="AB11" s="285"/>
      <c r="AC11" s="286">
        <f>IF($D$12=0,VLOOKUP('Joueur 2'!$B$11,Caractéristiques!$B$2:$G$27,6,FALSE),VLOOKUP('Joueur 2'!$D$11,Caractéristiques!$B$29:$G$130,6,FALSE))</f>
        <v>0.13</v>
      </c>
      <c r="AD11" s="317"/>
      <c r="AF11" s="319" t="s">
        <v>1413</v>
      </c>
      <c r="AG11" s="320"/>
      <c r="AH11" s="320"/>
      <c r="AI11" s="320"/>
      <c r="AJ11" s="320"/>
      <c r="AK11" s="320"/>
      <c r="AL11" s="320"/>
      <c r="AM11" s="320"/>
      <c r="AN11" s="320"/>
      <c r="AO11" s="103">
        <f>IF($AM$5&gt;13,10,IF($AM$5&gt;9,9,$AM$5))</f>
        <v>1</v>
      </c>
      <c r="AQ11" s="87">
        <v>2</v>
      </c>
      <c r="AR11" s="139" t="str">
        <f>IF($AU$5&lt;&gt;0,IF($O$5="CLERC",Sorts!E5,Sorts!E29),"")</f>
        <v>Aura Féérique</v>
      </c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40"/>
      <c r="BE11" s="137">
        <v>0</v>
      </c>
      <c r="BF11" s="142"/>
      <c r="BG11" s="142" t="str">
        <f>IF($AU$5&lt;&gt;0,IF($O$5="CLERC",Sorts!F5,Sorts!F29),"")</f>
        <v>8''</v>
      </c>
      <c r="BH11" s="142"/>
      <c r="BI11" s="142"/>
      <c r="BJ11" s="142" t="str">
        <f>IF($AU$5&lt;&gt;0,IF($O$5="CLERC",Sorts!G5,Sorts!G29),"")</f>
        <v>4r/n</v>
      </c>
      <c r="BK11" s="142"/>
      <c r="BL11" s="142"/>
      <c r="BM11" s="89" t="str">
        <f>IF($AU$5&lt;&gt;0,IF($O$5="CLERC",Sorts!H5,Sorts!H29),"")</f>
        <v>X</v>
      </c>
      <c r="BN11" s="89" t="str">
        <f>IF($AU$5&lt;&gt;0,IF($O$5="CLERC",Sorts!I5,Sorts!I29),"")</f>
        <v>/</v>
      </c>
      <c r="BO11" s="94" t="str">
        <f>IF($AU$5&lt;&gt;0,IF($O$5="CLERC",Sorts!J5,Sorts!J29),"")</f>
        <v>/</v>
      </c>
      <c r="BP11" s="89"/>
      <c r="BQ11" s="133" t="s">
        <v>1391</v>
      </c>
      <c r="BR11" s="134"/>
      <c r="BS11" s="89">
        <v>2</v>
      </c>
      <c r="BT11" s="135" t="str">
        <f>IF($AU$7&lt;&gt;0,IF($O$5="ILLUSIONNISTE",Sorts!K120,Sorts!E76),"")</f>
        <v/>
      </c>
      <c r="BU11" s="136"/>
      <c r="BV11" s="136"/>
      <c r="BW11" s="136"/>
      <c r="BX11" s="136"/>
      <c r="BY11" s="136"/>
      <c r="BZ11" s="136"/>
      <c r="CA11" s="136"/>
      <c r="CB11" s="136"/>
      <c r="CC11" s="136"/>
      <c r="CD11" s="136"/>
      <c r="CE11" s="136"/>
      <c r="CF11" s="136"/>
      <c r="CG11" s="136">
        <v>0</v>
      </c>
      <c r="CH11" s="137"/>
      <c r="CI11" s="138" t="str">
        <f>IF($AU$7&lt;&gt;0,IF($O$5="ILLUSIONNISTE",Sorts!L120,Sorts!F76),"")</f>
        <v/>
      </c>
      <c r="CJ11" s="134"/>
      <c r="CK11" s="142" t="str">
        <f>IF($AU$7&lt;&gt;0,IF($O$5="ILLUSIONNISTE",Sorts!M120,Sorts!G76),"")</f>
        <v/>
      </c>
      <c r="CL11" s="142"/>
      <c r="CM11" s="142"/>
      <c r="CN11" s="89" t="str">
        <f>IF($AU$7&lt;&gt;0,IF($O$5="ILLUSIONNISTE",Sorts!N120,Sorts!H76),"")</f>
        <v/>
      </c>
      <c r="CO11" s="89" t="str">
        <f>IF($AU$7&lt;&gt;0,IF($O$5="ILLUSIONNISTE",Sorts!O120,Sorts!I76),"")</f>
        <v/>
      </c>
      <c r="CP11" s="94" t="str">
        <f>IF($AU$7&lt;&gt;0,IF($O$5="ILLUSIONNISTE",Sorts!P120,Sorts!J76),"")</f>
        <v/>
      </c>
      <c r="CQ11" s="61"/>
      <c r="CS11" s="87">
        <v>8</v>
      </c>
      <c r="CT11" s="139" t="str">
        <f>IF($AU$5&lt;&gt;0,IF(OR($O$5="CLERC",$O$5="PALADIN"),Sorts!K11,Sorts!K35),"")</f>
        <v>Flamme</v>
      </c>
      <c r="CU11" s="139"/>
      <c r="CV11" s="139"/>
      <c r="CW11" s="139"/>
      <c r="CX11" s="139"/>
      <c r="CY11" s="139"/>
      <c r="CZ11" s="139"/>
      <c r="DA11" s="139"/>
      <c r="DB11" s="139"/>
      <c r="DC11" s="139"/>
      <c r="DD11" s="139"/>
      <c r="DE11" s="139"/>
      <c r="DF11" s="140"/>
      <c r="DG11" s="141">
        <v>0</v>
      </c>
      <c r="DH11" s="134"/>
      <c r="DI11" s="142">
        <f>IF($AU$5&lt;&gt;0,IF(OR($O$5="CLERC",$O$5="PALADIN"),Sorts!L11,Sorts!L35),"")</f>
        <v>0</v>
      </c>
      <c r="DJ11" s="142"/>
      <c r="DK11" s="142"/>
      <c r="DL11" s="142" t="str">
        <f>IF($AU$5&lt;&gt;0,IF(OR($O$5="CLERC",$O$5="PALADIN"),Sorts!M11,Sorts!M35),"")</f>
        <v>2r/n</v>
      </c>
      <c r="DM11" s="142"/>
      <c r="DN11" s="142"/>
      <c r="DO11" s="89" t="str">
        <f>IF($AU$5&lt;&gt;0,IF(OR($O$5="CLERC",$O$5="PALADIN"),Sorts!N11,Sorts!N35),"")</f>
        <v>X</v>
      </c>
      <c r="DP11" s="89" t="str">
        <f>IF($AU$5&lt;&gt;0,IF(OR($O$5="CLERC",$O$5="PALADIN"),Sorts!O11,Sorts!O35),"")</f>
        <v>X</v>
      </c>
      <c r="DQ11" s="94" t="str">
        <f>IF($AU$5&lt;&gt;0,IF(OR($O$5="CLERC",$O$5="PALADIN"),Sorts!P11,Sorts!P35),"")</f>
        <v>X</v>
      </c>
      <c r="DR11" s="89"/>
      <c r="DS11" s="133" t="s">
        <v>1391</v>
      </c>
      <c r="DT11" s="134"/>
      <c r="DU11" s="89">
        <v>8</v>
      </c>
      <c r="DV11" s="135" t="str">
        <f>IF($AU$7&lt;&gt;0,IF($O$5="Illusionniste",Sorts!Q126,Sorts!K82),"")</f>
        <v/>
      </c>
      <c r="DW11" s="136"/>
      <c r="DX11" s="136"/>
      <c r="DY11" s="136"/>
      <c r="DZ11" s="136"/>
      <c r="EA11" s="136"/>
      <c r="EB11" s="136"/>
      <c r="EC11" s="136"/>
      <c r="ED11" s="136"/>
      <c r="EE11" s="136"/>
      <c r="EF11" s="136"/>
      <c r="EG11" s="136"/>
      <c r="EH11" s="136"/>
      <c r="EI11" s="136">
        <v>0</v>
      </c>
      <c r="EJ11" s="137"/>
      <c r="EK11" s="138" t="str">
        <f>IF($AU$7&lt;&gt;0,IF($O$5="Illusionniste",Sorts!R126,Sorts!L82),"")</f>
        <v/>
      </c>
      <c r="EL11" s="134"/>
      <c r="EM11" s="142" t="str">
        <f>IF($AU$7&lt;&gt;0,IF($O$5="Illusionniste",Sorts!S126,Sorts!M82),"")</f>
        <v/>
      </c>
      <c r="EN11" s="142"/>
      <c r="EO11" s="142"/>
      <c r="EP11" s="89" t="str">
        <f>IF($AU$7&lt;&gt;0,IF($O$5="Illusionniste",Sorts!T126,Sorts!N82),"")</f>
        <v/>
      </c>
      <c r="EQ11" s="89" t="str">
        <f>IF($AU$7&lt;&gt;0,IF($O$5="Illusionniste",Sorts!U126,Sorts!O82),"")</f>
        <v/>
      </c>
      <c r="ER11" s="94" t="str">
        <f>IF($AU$7&lt;&gt;0,IF($O$5="Illusionniste",Sorts!V126,Sorts!P82),"")</f>
        <v/>
      </c>
      <c r="ES11" s="61"/>
      <c r="EU11" s="87">
        <v>8</v>
      </c>
      <c r="EV11" s="139" t="str">
        <f>IF($AU$5&lt;&gt;0,IF(OR($O$5="CLERC",$O$5="PALADIN"),Sorts!W11,Sorts!W35),"")</f>
        <v>Paralysie Végétale</v>
      </c>
      <c r="EW11" s="139"/>
      <c r="EX11" s="139"/>
      <c r="EY11" s="139"/>
      <c r="EZ11" s="139"/>
      <c r="FA11" s="139"/>
      <c r="FB11" s="139"/>
      <c r="FC11" s="139"/>
      <c r="FD11" s="139"/>
      <c r="FE11" s="139"/>
      <c r="FF11" s="139"/>
      <c r="FG11" s="139"/>
      <c r="FH11" s="140"/>
      <c r="FI11" s="141">
        <v>0</v>
      </c>
      <c r="FJ11" s="134"/>
      <c r="FK11" s="142" t="str">
        <f>IF($AU$5&lt;&gt;0,IF(OR($O$5="CLERC",$O$5="PALADIN"),Sorts!X11,Sorts!X35),"")</f>
        <v>8''</v>
      </c>
      <c r="FL11" s="142"/>
      <c r="FM11" s="142"/>
      <c r="FN11" s="138" t="str">
        <f>IF($AU$5&lt;&gt;0,IF(OR($O$5="CLERC",$O$5="PALADIN"),Sorts!Y11,Sorts!Y35),"")</f>
        <v>1r/n</v>
      </c>
      <c r="FO11" s="139"/>
      <c r="FP11" s="134"/>
      <c r="FQ11" s="89" t="str">
        <f>IF($AU$5&lt;&gt;0,IF(OR($O$5="CLERC",$O$5="PALADIN"),Sorts!Z11,Sorts!Z35),"")</f>
        <v>X</v>
      </c>
      <c r="FR11" s="89" t="str">
        <f>IF($AU$5&lt;&gt;0,IF(OR($O$5="CLERC",$O$5="PALADIN"),Sorts!AA11,Sorts!AA35),"")</f>
        <v>X</v>
      </c>
      <c r="FS11" s="94" t="str">
        <f>IF($AU$5&lt;&gt;0,IF(OR($O$5="CLERC",$O$5="PALADIN"),Sorts!AB11,Sorts!AB35),"")</f>
        <v>X</v>
      </c>
      <c r="FT11" s="89"/>
      <c r="FU11" s="133" t="s">
        <v>1391</v>
      </c>
      <c r="FV11" s="134"/>
      <c r="FW11" s="89">
        <v>8</v>
      </c>
      <c r="FX11" s="135" t="str">
        <f>IF($AU$7&lt;&gt;0,IF($O$5="Illusionniste",Sorts!AC126,Sorts!W82),"")</f>
        <v/>
      </c>
      <c r="FY11" s="136"/>
      <c r="FZ11" s="136"/>
      <c r="GA11" s="136"/>
      <c r="GB11" s="136"/>
      <c r="GC11" s="136"/>
      <c r="GD11" s="136"/>
      <c r="GE11" s="136"/>
      <c r="GF11" s="136"/>
      <c r="GG11" s="136"/>
      <c r="GH11" s="136"/>
      <c r="GI11" s="136"/>
      <c r="GJ11" s="136"/>
      <c r="GK11" s="136">
        <v>0</v>
      </c>
      <c r="GL11" s="137"/>
      <c r="GM11" s="138" t="str">
        <f>IF($AU$7&lt;&gt;0,IF($O$5="Illusionniste",Sorts!AD126,Sorts!X82),"")</f>
        <v/>
      </c>
      <c r="GN11" s="134"/>
      <c r="GO11" s="142" t="str">
        <f>IF($AU$7&lt;&gt;0,IF($O$5="Illusionniste",Sorts!AE126,Sorts!Y82),"")</f>
        <v/>
      </c>
      <c r="GP11" s="142"/>
      <c r="GQ11" s="142"/>
      <c r="GR11" s="89" t="str">
        <f>IF($AU$7&lt;&gt;0,IF($O$5="Illusionniste",Sorts!AF126,Sorts!Z82),"")</f>
        <v/>
      </c>
      <c r="GS11" s="89" t="str">
        <f>IF($AU$7&lt;&gt;0,IF($O$5="Illusionniste",Sorts!AG126,Sorts!AA82),"")</f>
        <v/>
      </c>
      <c r="GT11" s="94" t="str">
        <f>IF($AU$7&lt;&gt;0,IF($O$5="Illusionniste",Sorts!AH126,Sorts!AB82),"")</f>
        <v/>
      </c>
      <c r="GU11" s="61"/>
      <c r="GW11" s="87">
        <v>8</v>
      </c>
      <c r="GX11" s="139" t="str">
        <f>IF($AU$5&lt;&gt;0,IF(OR($O$5="CLERC",$O$5="PALADIN"),Sorts!AI11,Sorts!AI35),"")</f>
        <v>Mur d’Épines</v>
      </c>
      <c r="GY11" s="139"/>
      <c r="GZ11" s="139"/>
      <c r="HA11" s="139"/>
      <c r="HB11" s="139"/>
      <c r="HC11" s="139"/>
      <c r="HD11" s="139"/>
      <c r="HE11" s="139"/>
      <c r="HF11" s="139"/>
      <c r="HG11" s="139"/>
      <c r="HH11" s="139"/>
      <c r="HI11" s="139"/>
      <c r="HJ11" s="140"/>
      <c r="HK11" s="141">
        <v>0</v>
      </c>
      <c r="HL11" s="134"/>
      <c r="HM11" s="142" t="str">
        <f>IF($AU$5&lt;&gt;0,IF(OR($O$5="CLERC",$O$5="PALADIN"),Sorts!AJ11,Sorts!AJ35),"")</f>
        <v>8''</v>
      </c>
      <c r="HN11" s="142"/>
      <c r="HO11" s="142"/>
      <c r="HP11" s="142" t="str">
        <f>IF($AU$5&lt;&gt;0,IF(OR($O$5="CLERC",$O$5="PALADIN"),Sorts!AK11,Sorts!AK35),"")</f>
        <v>P</v>
      </c>
      <c r="HQ11" s="142"/>
      <c r="HR11" s="142"/>
      <c r="HS11" s="89" t="str">
        <f>IF($AU$5&lt;&gt;0,IF(OR($O$5="CLERC",$O$5="PALADIN"),Sorts!AL11,Sorts!AL35),"")</f>
        <v>X</v>
      </c>
      <c r="HT11" s="89" t="str">
        <f>IF($AU$5&lt;&gt;0,IF(OR($O$5="CLERC",$O$5="PALADIN"),Sorts!AM11,Sorts!AM35),"")</f>
        <v>X</v>
      </c>
      <c r="HU11" s="94" t="str">
        <f>IF($AU$5&lt;&gt;0,IF(OR($O$5="CLERC",$O$5="PALADIN"),Sorts!AN11,Sorts!AN35),"")</f>
        <v>X</v>
      </c>
      <c r="HV11" s="89"/>
      <c r="HW11" s="133" t="s">
        <v>1391</v>
      </c>
      <c r="HX11" s="134"/>
      <c r="HY11" s="89">
        <v>8</v>
      </c>
      <c r="HZ11" s="135" t="str">
        <f>IF($AU$7&lt;&gt;0,IF($O$5="Illusionniste",Sorts!AO126,Sorts!AI82),"")</f>
        <v/>
      </c>
      <c r="IA11" s="136"/>
      <c r="IB11" s="136"/>
      <c r="IC11" s="136"/>
      <c r="ID11" s="136"/>
      <c r="IE11" s="136"/>
      <c r="IF11" s="136"/>
      <c r="IG11" s="136"/>
      <c r="IH11" s="136"/>
      <c r="II11" s="136"/>
      <c r="IJ11" s="136"/>
      <c r="IK11" s="136"/>
      <c r="IL11" s="136"/>
      <c r="IM11" s="136">
        <v>0</v>
      </c>
      <c r="IN11" s="137"/>
      <c r="IO11" s="138" t="str">
        <f>IF($AU$7&lt;&gt;0,IF($O$5="Illusionniste",Sorts!AP126,Sorts!AJ82),"")</f>
        <v/>
      </c>
      <c r="IP11" s="134"/>
      <c r="IQ11" s="142" t="str">
        <f>IF($AU$7&lt;&gt;0,IF($O$5="Illusionniste",Sorts!AQ126,Sorts!AK82),"")</f>
        <v/>
      </c>
      <c r="IR11" s="142"/>
      <c r="IS11" s="142"/>
      <c r="IT11" s="89" t="str">
        <f>IF($AU$7&lt;&gt;0,IF($O$5="Illusionniste",Sorts!AR126,Sorts!AL82),"")</f>
        <v/>
      </c>
      <c r="IU11" s="89" t="str">
        <f>IF($AU$7&lt;&gt;0,IF($O$5="Illusionniste",Sorts!AS126,Sorts!AM82),"")</f>
        <v/>
      </c>
      <c r="IV11" s="94" t="str">
        <f>IF($AU$7&lt;&gt;0,IF($O$5="Illusionniste",Sorts!AT126,Sorts!AN82),"")</f>
        <v/>
      </c>
      <c r="IW11" s="61"/>
      <c r="IY11" s="87"/>
      <c r="IZ11" s="139"/>
      <c r="JA11" s="139"/>
      <c r="JB11" s="139"/>
      <c r="JC11" s="139"/>
      <c r="JD11" s="139"/>
      <c r="JE11" s="139"/>
      <c r="JF11" s="139"/>
      <c r="JG11" s="139"/>
      <c r="JH11" s="139"/>
      <c r="JI11" s="139"/>
      <c r="JJ11" s="139"/>
      <c r="JK11" s="139"/>
      <c r="JL11" s="140"/>
      <c r="JM11" s="141"/>
      <c r="JN11" s="134"/>
      <c r="JO11" s="142"/>
      <c r="JP11" s="142"/>
      <c r="JQ11" s="142"/>
      <c r="JR11" s="142"/>
      <c r="JS11" s="142"/>
      <c r="JT11" s="142"/>
      <c r="JU11" s="89"/>
      <c r="JV11" s="89"/>
      <c r="JW11" s="94"/>
      <c r="JX11" s="89"/>
      <c r="JY11" s="133" t="s">
        <v>1391</v>
      </c>
      <c r="JZ11" s="134"/>
      <c r="KA11" s="89">
        <v>8</v>
      </c>
      <c r="KB11" s="138" t="str">
        <f>IF($AU$7&lt;&gt;0,IF($O$5="Illusionniste",Sorts!BA126,Sorts!AU82),"")</f>
        <v/>
      </c>
      <c r="KC11" s="139"/>
      <c r="KD11" s="139"/>
      <c r="KE11" s="139"/>
      <c r="KF11" s="139"/>
      <c r="KG11" s="139"/>
      <c r="KH11" s="139"/>
      <c r="KI11" s="139"/>
      <c r="KJ11" s="139"/>
      <c r="KK11" s="139"/>
      <c r="KL11" s="139"/>
      <c r="KM11" s="139"/>
      <c r="KN11" s="140"/>
      <c r="KO11" s="136">
        <v>0</v>
      </c>
      <c r="KP11" s="137"/>
      <c r="KQ11" s="138" t="str">
        <f>IF($AU$7&lt;&gt;0,IF($O$5="Illusionniste",Sorts!BA126,Sorts!AV82),"")</f>
        <v/>
      </c>
      <c r="KR11" s="134"/>
      <c r="KS11" s="142" t="str">
        <f>IF($AU$7&lt;&gt;0,IF($O$5="Illusionniste",Sorts!BA126,Sorts!AW82),"")</f>
        <v/>
      </c>
      <c r="KT11" s="142"/>
      <c r="KU11" s="142"/>
      <c r="KV11" s="89" t="str">
        <f>IF($AU$7&lt;&gt;0,IF($O$5="Illusionniste",Sorts!BA126,Sorts!AX82),"")</f>
        <v/>
      </c>
      <c r="KW11" s="89" t="str">
        <f>IF($AU$7&lt;&gt;0,IF($O$5="Illusionniste",Sorts!BA126,Sorts!AY82),"")</f>
        <v/>
      </c>
      <c r="KX11" s="94" t="str">
        <f>IF($AU$7&lt;&gt;0,IF($O$5="Illusionniste",Sorts!BA126,Sorts!AZ82),"")</f>
        <v/>
      </c>
    </row>
    <row r="12" spans="2:310" ht="15.6" customHeight="1" thickTop="1" thickBot="1" x14ac:dyDescent="0.35">
      <c r="B12" s="293"/>
      <c r="C12" s="312"/>
      <c r="D12" s="12">
        <f>IF(OR($O$5="GUERRIER",$O$5="PALADIN",$O$5="RANGER",AND($O$5="BARDE",OR($Z$5="Vétéran",$Z$5="Guerrier",$Z$5="Maître d'Armes",$Z$5="Héros",)))*AND($B$11=18),1,0)</f>
        <v>0</v>
      </c>
      <c r="E12" s="295"/>
      <c r="F12" s="296"/>
      <c r="G12" s="290"/>
      <c r="H12" s="177"/>
      <c r="I12" s="299"/>
      <c r="J12" s="300"/>
      <c r="K12" s="13"/>
      <c r="L12" s="290"/>
      <c r="M12" s="177"/>
      <c r="N12" s="299"/>
      <c r="O12" s="300"/>
      <c r="P12" s="13"/>
      <c r="Q12" s="290" t="s">
        <v>26</v>
      </c>
      <c r="R12" s="177"/>
      <c r="S12" s="299"/>
      <c r="T12" s="300"/>
      <c r="U12" s="13"/>
      <c r="V12" s="290" t="s">
        <v>28</v>
      </c>
      <c r="W12" s="177"/>
      <c r="X12" s="315"/>
      <c r="Y12" s="316"/>
      <c r="Z12" s="13"/>
      <c r="AA12" s="290" t="s">
        <v>30</v>
      </c>
      <c r="AB12" s="177"/>
      <c r="AC12" s="288"/>
      <c r="AD12" s="318"/>
      <c r="AF12" s="189" t="s">
        <v>1414</v>
      </c>
      <c r="AG12" s="190"/>
      <c r="AH12" s="190"/>
      <c r="AI12" s="190"/>
      <c r="AJ12" s="190"/>
      <c r="AK12" s="190">
        <f>INDEX(Niveaux!$A$1115:$L$1151,$AO$11+1+4,MATCH($O$5,Niveaux!$B$1115:$L$1115,0)+1)</f>
        <v>0</v>
      </c>
      <c r="AL12" s="190"/>
      <c r="AM12" s="27"/>
      <c r="AN12" s="27"/>
      <c r="AO12" s="28"/>
      <c r="AQ12" s="87">
        <v>3</v>
      </c>
      <c r="AR12" s="139" t="str">
        <f>IF($AU$5&lt;&gt;0,IF($O$5="CLERC",Sorts!E6,Sorts!E30),"")</f>
        <v>Cérémonie</v>
      </c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40"/>
      <c r="BE12" s="141">
        <v>0</v>
      </c>
      <c r="BF12" s="139"/>
      <c r="BG12" s="142" t="str">
        <f>IF($AU$5&lt;&gt;0,IF($O$5="CLERC",Sorts!F6,Sorts!F30),"")</f>
        <v>T</v>
      </c>
      <c r="BH12" s="142"/>
      <c r="BI12" s="142"/>
      <c r="BJ12" s="142" t="str">
        <f>IF($AU$5&lt;&gt;0,IF($O$5="CLERC",Sorts!G6,Sorts!G30),"")</f>
        <v>P</v>
      </c>
      <c r="BK12" s="142"/>
      <c r="BL12" s="142"/>
      <c r="BM12" s="89" t="str">
        <f>IF($AU$5&lt;&gt;0,IF($O$5="CLERC",Sorts!H6,Sorts!H30),"")</f>
        <v>X</v>
      </c>
      <c r="BN12" s="89" t="str">
        <f>IF($AU$5&lt;&gt;0,IF($O$5="CLERC",Sorts!I6,Sorts!I30),"")</f>
        <v>X</v>
      </c>
      <c r="BO12" s="94" t="str">
        <f>IF($AU$5&lt;&gt;0,IF($O$5="CLERC",Sorts!J6,Sorts!J30),"")</f>
        <v>X</v>
      </c>
      <c r="BP12" s="89"/>
      <c r="BQ12" s="133" t="s">
        <v>1391</v>
      </c>
      <c r="BR12" s="134"/>
      <c r="BS12" s="89">
        <v>3</v>
      </c>
      <c r="BT12" s="135" t="str">
        <f>IF($AU$7&lt;&gt;0,IF($O$5="ILLUSIONNISTE",Sorts!K121,Sorts!E77),"")</f>
        <v/>
      </c>
      <c r="BU12" s="136"/>
      <c r="BV12" s="136"/>
      <c r="BW12" s="136"/>
      <c r="BX12" s="136"/>
      <c r="BY12" s="136"/>
      <c r="BZ12" s="136"/>
      <c r="CA12" s="136"/>
      <c r="CB12" s="136"/>
      <c r="CC12" s="136"/>
      <c r="CD12" s="136"/>
      <c r="CE12" s="136"/>
      <c r="CF12" s="136"/>
      <c r="CG12" s="136">
        <v>0</v>
      </c>
      <c r="CH12" s="137"/>
      <c r="CI12" s="138" t="str">
        <f>IF($AU$7&lt;&gt;0,IF($O$5="ILLUSIONNISTE",Sorts!L121,Sorts!F77),"")</f>
        <v/>
      </c>
      <c r="CJ12" s="134"/>
      <c r="CK12" s="142" t="str">
        <f>IF($AU$7&lt;&gt;0,IF($O$5="ILLUSIONNISTE",Sorts!M121,Sorts!G77),"")</f>
        <v/>
      </c>
      <c r="CL12" s="142"/>
      <c r="CM12" s="142"/>
      <c r="CN12" s="89" t="str">
        <f>IF($AU$7&lt;&gt;0,IF($O$5="ILLUSIONNISTE",Sorts!N121,Sorts!H77),"")</f>
        <v/>
      </c>
      <c r="CO12" s="89" t="str">
        <f>IF($AU$7&lt;&gt;0,IF($O$5="ILLUSIONNISTE",Sorts!O121,Sorts!I77),"")</f>
        <v/>
      </c>
      <c r="CP12" s="94" t="str">
        <f>IF($AU$7&lt;&gt;0,IF($O$5="ILLUSIONNISTE",Sorts!P121,Sorts!J77),"")</f>
        <v/>
      </c>
      <c r="CQ12" s="61"/>
      <c r="CS12" s="87">
        <v>9</v>
      </c>
      <c r="CT12" s="139" t="str">
        <f>IF($AU$5&lt;&gt;0,IF(OR($O$5="CLERC",$O$5="PALADIN"),Sorts!K12,Sorts!K36),"")</f>
        <v>Lame de Feu</v>
      </c>
      <c r="CU12" s="139"/>
      <c r="CV12" s="139"/>
      <c r="CW12" s="139"/>
      <c r="CX12" s="139"/>
      <c r="CY12" s="139"/>
      <c r="CZ12" s="139"/>
      <c r="DA12" s="139"/>
      <c r="DB12" s="139"/>
      <c r="DC12" s="139"/>
      <c r="DD12" s="139"/>
      <c r="DE12" s="139"/>
      <c r="DF12" s="140"/>
      <c r="DG12" s="141">
        <v>0</v>
      </c>
      <c r="DH12" s="134"/>
      <c r="DI12" s="142">
        <f>IF($AU$5&lt;&gt;0,IF(OR($O$5="CLERC",$O$5="PALADIN"),Sorts!L12,Sorts!L36),"")</f>
        <v>0</v>
      </c>
      <c r="DJ12" s="142"/>
      <c r="DK12" s="142"/>
      <c r="DL12" s="142" t="str">
        <f>IF($AU$5&lt;&gt;0,IF(OR($O$5="CLERC",$O$5="PALADIN"),Sorts!M12,Sorts!M36),"")</f>
        <v>1r/n</v>
      </c>
      <c r="DM12" s="142"/>
      <c r="DN12" s="142"/>
      <c r="DO12" s="89" t="str">
        <f>IF($AU$5&lt;&gt;0,IF(OR($O$5="CLERC",$O$5="PALADIN"),Sorts!N12,Sorts!N36),"")</f>
        <v>X</v>
      </c>
      <c r="DP12" s="89" t="str">
        <f>IF($AU$5&lt;&gt;0,IF(OR($O$5="CLERC",$O$5="PALADIN"),Sorts!O12,Sorts!O36),"")</f>
        <v>X</v>
      </c>
      <c r="DQ12" s="94" t="str">
        <f>IF($AU$5&lt;&gt;0,IF(OR($O$5="CLERC",$O$5="PALADIN"),Sorts!P12,Sorts!P36),"")</f>
        <v>X</v>
      </c>
      <c r="DR12" s="89"/>
      <c r="DS12" s="133" t="s">
        <v>1391</v>
      </c>
      <c r="DT12" s="134"/>
      <c r="DU12" s="89">
        <v>9</v>
      </c>
      <c r="DV12" s="135" t="str">
        <f>IF($AU$7&lt;&gt;0,IF($O$5="Illusionniste",Sorts!Q127,Sorts!K83),"")</f>
        <v/>
      </c>
      <c r="DW12" s="136"/>
      <c r="DX12" s="136"/>
      <c r="DY12" s="136"/>
      <c r="DZ12" s="136"/>
      <c r="EA12" s="136"/>
      <c r="EB12" s="136"/>
      <c r="EC12" s="136"/>
      <c r="ED12" s="136"/>
      <c r="EE12" s="136"/>
      <c r="EF12" s="136"/>
      <c r="EG12" s="136"/>
      <c r="EH12" s="136"/>
      <c r="EI12" s="136">
        <v>0</v>
      </c>
      <c r="EJ12" s="137"/>
      <c r="EK12" s="138" t="str">
        <f>IF($AU$7&lt;&gt;0,IF($O$5="Illusionniste",Sorts!R127,Sorts!L83),"")</f>
        <v/>
      </c>
      <c r="EL12" s="134"/>
      <c r="EM12" s="142" t="str">
        <f>IF($AU$7&lt;&gt;0,IF($O$5="Illusionniste",Sorts!S127,Sorts!M83),"")</f>
        <v/>
      </c>
      <c r="EN12" s="142"/>
      <c r="EO12" s="142"/>
      <c r="EP12" s="89" t="str">
        <f>IF($AU$7&lt;&gt;0,IF($O$5="Illusionniste",Sorts!T127,Sorts!N83),"")</f>
        <v/>
      </c>
      <c r="EQ12" s="89" t="str">
        <f>IF($AU$7&lt;&gt;0,IF($O$5="Illusionniste",Sorts!U127,Sorts!O83),"")</f>
        <v/>
      </c>
      <c r="ER12" s="94" t="str">
        <f>IF($AU$7&lt;&gt;0,IF($O$5="Illusionniste",Sorts!V127,Sorts!P83),"")</f>
        <v/>
      </c>
      <c r="ES12" s="61"/>
      <c r="EU12" s="87">
        <v>9</v>
      </c>
      <c r="EV12" s="139" t="str">
        <f>IF($AU$5&lt;&gt;0,IF(OR($O$5="CLERC",$O$5="PALADIN"),Sorts!W12,Sorts!W36),"")</f>
        <v>Porte Végétale</v>
      </c>
      <c r="EW12" s="139"/>
      <c r="EX12" s="139"/>
      <c r="EY12" s="139"/>
      <c r="EZ12" s="139"/>
      <c r="FA12" s="139"/>
      <c r="FB12" s="139"/>
      <c r="FC12" s="139"/>
      <c r="FD12" s="139"/>
      <c r="FE12" s="139"/>
      <c r="FF12" s="139"/>
      <c r="FG12" s="139"/>
      <c r="FH12" s="140"/>
      <c r="FI12" s="141">
        <v>0</v>
      </c>
      <c r="FJ12" s="134"/>
      <c r="FK12" s="142" t="str">
        <f>IF($AU$5&lt;&gt;0,IF(OR($O$5="CLERC",$O$5="PALADIN"),Sorts!X12,Sorts!X36),"")</f>
        <v>T</v>
      </c>
      <c r="FL12" s="142"/>
      <c r="FM12" s="142"/>
      <c r="FN12" s="138" t="str">
        <f>IF($AU$5&lt;&gt;0,IF(OR($O$5="CLERC",$O$5="PALADIN"),Sorts!Y12,Sorts!Y36),"")</f>
        <v>1t/n</v>
      </c>
      <c r="FO12" s="139"/>
      <c r="FP12" s="134"/>
      <c r="FQ12" s="89" t="str">
        <f>IF($AU$5&lt;&gt;0,IF(OR($O$5="CLERC",$O$5="PALADIN"),Sorts!Z12,Sorts!Z36),"")</f>
        <v>X</v>
      </c>
      <c r="FR12" s="89" t="str">
        <f>IF($AU$5&lt;&gt;0,IF(OR($O$5="CLERC",$O$5="PALADIN"),Sorts!AA12,Sorts!AA36),"")</f>
        <v>X</v>
      </c>
      <c r="FS12" s="94" t="str">
        <f>IF($AU$5&lt;&gt;0,IF(OR($O$5="CLERC",$O$5="PALADIN"),Sorts!AB12,Sorts!AB36),"")</f>
        <v>X</v>
      </c>
      <c r="FT12" s="89"/>
      <c r="FU12" s="133" t="s">
        <v>1391</v>
      </c>
      <c r="FV12" s="134"/>
      <c r="FW12" s="89">
        <v>9</v>
      </c>
      <c r="FX12" s="135" t="str">
        <f>IF($AU$7&lt;&gt;0,IF($O$5="Illusionniste",Sorts!AC127,Sorts!W83),"")</f>
        <v/>
      </c>
      <c r="FY12" s="136"/>
      <c r="FZ12" s="136"/>
      <c r="GA12" s="136"/>
      <c r="GB12" s="136"/>
      <c r="GC12" s="136"/>
      <c r="GD12" s="136"/>
      <c r="GE12" s="136"/>
      <c r="GF12" s="136"/>
      <c r="GG12" s="136"/>
      <c r="GH12" s="136"/>
      <c r="GI12" s="136"/>
      <c r="GJ12" s="136"/>
      <c r="GK12" s="136">
        <v>0</v>
      </c>
      <c r="GL12" s="137"/>
      <c r="GM12" s="138" t="str">
        <f>IF($AU$7&lt;&gt;0,IF($O$5="Illusionniste",Sorts!AD127,Sorts!X83),"")</f>
        <v/>
      </c>
      <c r="GN12" s="134"/>
      <c r="GO12" s="142" t="str">
        <f>IF($AU$7&lt;&gt;0,IF($O$5="Illusionniste",Sorts!AE127,Sorts!Y83),"")</f>
        <v/>
      </c>
      <c r="GP12" s="142"/>
      <c r="GQ12" s="142"/>
      <c r="GR12" s="89" t="str">
        <f>IF($AU$7&lt;&gt;0,IF($O$5="Illusionniste",Sorts!AF127,Sorts!Z83),"")</f>
        <v/>
      </c>
      <c r="GS12" s="89" t="str">
        <f>IF($AU$7&lt;&gt;0,IF($O$5="Illusionniste",Sorts!AG127,Sorts!AA83),"")</f>
        <v/>
      </c>
      <c r="GT12" s="94" t="str">
        <f>IF($AU$7&lt;&gt;0,IF($O$5="Illusionniste",Sorts!AH127,Sorts!AB83),"")</f>
        <v/>
      </c>
      <c r="GU12" s="61"/>
      <c r="GW12" s="87">
        <v>9</v>
      </c>
      <c r="GX12" s="139" t="str">
        <f>IF($AU$5&lt;&gt;0,IF(OR($O$5="CLERC",$O$5="PALADIN"),Sorts!AI12,Sorts!AI36),"")</f>
        <v>Répulsion du Bois</v>
      </c>
      <c r="GY12" s="139"/>
      <c r="GZ12" s="139"/>
      <c r="HA12" s="139"/>
      <c r="HB12" s="139"/>
      <c r="HC12" s="139"/>
      <c r="HD12" s="139"/>
      <c r="HE12" s="139"/>
      <c r="HF12" s="139"/>
      <c r="HG12" s="139"/>
      <c r="HH12" s="139"/>
      <c r="HI12" s="139"/>
      <c r="HJ12" s="140"/>
      <c r="HK12" s="141">
        <v>0</v>
      </c>
      <c r="HL12" s="134"/>
      <c r="HM12" s="142">
        <f>IF($AU$5&lt;&gt;0,IF(OR($O$5="CLERC",$O$5="PALADIN"),Sorts!AJ12,Sorts!AJ36),"")</f>
        <v>0</v>
      </c>
      <c r="HN12" s="142"/>
      <c r="HO12" s="142"/>
      <c r="HP12" s="142" t="str">
        <f>IF($AU$5&lt;&gt;0,IF(OR($O$5="CLERC",$O$5="PALADIN"),Sorts!AK12,Sorts!AK36),"")</f>
        <v>4r/n</v>
      </c>
      <c r="HQ12" s="142"/>
      <c r="HR12" s="142"/>
      <c r="HS12" s="89" t="str">
        <f>IF($AU$5&lt;&gt;0,IF(OR($O$5="CLERC",$O$5="PALADIN"),Sorts!AL12,Sorts!AL36),"")</f>
        <v>X</v>
      </c>
      <c r="HT12" s="89" t="str">
        <f>IF($AU$5&lt;&gt;0,IF(OR($O$5="CLERC",$O$5="PALADIN"),Sorts!AM12,Sorts!AM36),"")</f>
        <v>X</v>
      </c>
      <c r="HU12" s="94" t="str">
        <f>IF($AU$5&lt;&gt;0,IF(OR($O$5="CLERC",$O$5="PALADIN"),Sorts!AN12,Sorts!AN36),"")</f>
        <v>X</v>
      </c>
      <c r="HV12" s="89"/>
      <c r="HW12" s="133" t="s">
        <v>1391</v>
      </c>
      <c r="HX12" s="134"/>
      <c r="HY12" s="89">
        <v>9</v>
      </c>
      <c r="HZ12" s="135" t="str">
        <f>IF($AU$7&lt;&gt;0,IF($O$5="Illusionniste",Sorts!AO127,Sorts!AI83),"")</f>
        <v/>
      </c>
      <c r="IA12" s="136"/>
      <c r="IB12" s="136"/>
      <c r="IC12" s="136"/>
      <c r="ID12" s="136"/>
      <c r="IE12" s="136"/>
      <c r="IF12" s="136"/>
      <c r="IG12" s="136"/>
      <c r="IH12" s="136"/>
      <c r="II12" s="136"/>
      <c r="IJ12" s="136"/>
      <c r="IK12" s="136"/>
      <c r="IL12" s="136"/>
      <c r="IM12" s="136">
        <v>0</v>
      </c>
      <c r="IN12" s="137"/>
      <c r="IO12" s="138" t="str">
        <f>IF($AU$7&lt;&gt;0,IF($O$5="Illusionniste",Sorts!AP127,Sorts!AJ83),"")</f>
        <v/>
      </c>
      <c r="IP12" s="134"/>
      <c r="IQ12" s="142" t="str">
        <f>IF($AU$7&lt;&gt;0,IF($O$5="Illusionniste",Sorts!AQ127,Sorts!AK83),"")</f>
        <v/>
      </c>
      <c r="IR12" s="142"/>
      <c r="IS12" s="142"/>
      <c r="IT12" s="89" t="str">
        <f>IF($AU$7&lt;&gt;0,IF($O$5="Illusionniste",Sorts!AR127,Sorts!AL83),"")</f>
        <v/>
      </c>
      <c r="IU12" s="89" t="str">
        <f>IF($AU$7&lt;&gt;0,IF($O$5="Illusionniste",Sorts!AS127,Sorts!AM83),"")</f>
        <v/>
      </c>
      <c r="IV12" s="94" t="str">
        <f>IF($AU$7&lt;&gt;0,IF($O$5="Illusionniste",Sorts!AT127,Sorts!AN83),"")</f>
        <v/>
      </c>
      <c r="IW12" s="61"/>
      <c r="IY12" s="87"/>
      <c r="IZ12" s="139"/>
      <c r="JA12" s="139"/>
      <c r="JB12" s="139"/>
      <c r="JC12" s="139"/>
      <c r="JD12" s="139"/>
      <c r="JE12" s="139"/>
      <c r="JF12" s="139"/>
      <c r="JG12" s="139"/>
      <c r="JH12" s="139"/>
      <c r="JI12" s="139"/>
      <c r="JJ12" s="139"/>
      <c r="JK12" s="139"/>
      <c r="JL12" s="140"/>
      <c r="JM12" s="141"/>
      <c r="JN12" s="134"/>
      <c r="JO12" s="142"/>
      <c r="JP12" s="142"/>
      <c r="JQ12" s="142"/>
      <c r="JR12" s="142"/>
      <c r="JS12" s="142"/>
      <c r="JT12" s="142"/>
      <c r="JU12" s="89"/>
      <c r="JV12" s="89"/>
      <c r="JW12" s="94"/>
      <c r="JX12" s="89"/>
      <c r="JY12" s="133" t="s">
        <v>1391</v>
      </c>
      <c r="JZ12" s="134"/>
      <c r="KA12" s="89">
        <v>9</v>
      </c>
      <c r="KB12" s="138" t="str">
        <f>IF($AU$7&lt;&gt;0,IF($O$5="Illusionniste",Sorts!BA127,Sorts!AU83),"")</f>
        <v/>
      </c>
      <c r="KC12" s="139"/>
      <c r="KD12" s="139"/>
      <c r="KE12" s="139"/>
      <c r="KF12" s="139"/>
      <c r="KG12" s="139"/>
      <c r="KH12" s="139"/>
      <c r="KI12" s="139"/>
      <c r="KJ12" s="139"/>
      <c r="KK12" s="139"/>
      <c r="KL12" s="139"/>
      <c r="KM12" s="139"/>
      <c r="KN12" s="140"/>
      <c r="KO12" s="136">
        <v>0</v>
      </c>
      <c r="KP12" s="137"/>
      <c r="KQ12" s="138" t="str">
        <f>IF($AU$7&lt;&gt;0,IF($O$5="Illusionniste",Sorts!BA127,Sorts!AV83),"")</f>
        <v/>
      </c>
      <c r="KR12" s="134"/>
      <c r="KS12" s="142" t="str">
        <f>IF($AU$7&lt;&gt;0,IF($O$5="Illusionniste",Sorts!BA127,Sorts!AW83),"")</f>
        <v/>
      </c>
      <c r="KT12" s="142"/>
      <c r="KU12" s="142"/>
      <c r="KV12" s="89" t="str">
        <f>IF($AU$7&lt;&gt;0,IF($O$5="Illusionniste",Sorts!BA127,Sorts!AX83),"")</f>
        <v/>
      </c>
      <c r="KW12" s="89" t="str">
        <f>IF($AU$7&lt;&gt;0,IF($O$5="Illusionniste",Sorts!BA127,Sorts!AY83),"")</f>
        <v/>
      </c>
      <c r="KX12" s="94" t="str">
        <f>IF($AU$7&lt;&gt;0,IF($O$5="Illusionniste",Sorts!BA127,Sorts!AZ83),"")</f>
        <v/>
      </c>
    </row>
    <row r="13" spans="2:310" ht="17.25" thickTop="1" x14ac:dyDescent="0.3">
      <c r="B13" s="291">
        <v>14</v>
      </c>
      <c r="C13" s="292"/>
      <c r="E13" s="295" t="s">
        <v>18</v>
      </c>
      <c r="F13" s="296"/>
      <c r="G13" s="283" t="s">
        <v>82</v>
      </c>
      <c r="H13" s="285"/>
      <c r="I13" s="297">
        <f>VLOOKUP($B$13,Caractéristiques!$B$133:$F$160,2,FALSE)</f>
        <v>4</v>
      </c>
      <c r="J13" s="298"/>
      <c r="K13" s="14"/>
      <c r="L13" s="283" t="s">
        <v>84</v>
      </c>
      <c r="M13" s="285"/>
      <c r="N13" s="286">
        <f>VLOOKUP($B$13,Caractéristiques!$B$133:$F$160,3,FALSE)</f>
        <v>0.55000000000000004</v>
      </c>
      <c r="O13" s="287"/>
      <c r="P13" s="14"/>
      <c r="Q13" s="283" t="s">
        <v>86</v>
      </c>
      <c r="R13" s="285"/>
      <c r="S13" s="297">
        <f>VLOOKUP($B$13,Caractéristiques!$B$133:$F$160,4,FALSE)</f>
        <v>6</v>
      </c>
      <c r="T13" s="298"/>
      <c r="U13" s="14"/>
      <c r="V13" s="283" t="s">
        <v>86</v>
      </c>
      <c r="W13" s="285"/>
      <c r="X13" s="297">
        <f>VLOOKUP($B$13,Caractéristiques!$B$133:$F$160,5,FALSE)</f>
        <v>9</v>
      </c>
      <c r="Y13" s="298"/>
      <c r="Z13" s="14"/>
      <c r="AA13" s="14"/>
      <c r="AB13" s="14"/>
      <c r="AC13" s="14"/>
      <c r="AD13" s="15"/>
      <c r="AF13" s="149" t="s">
        <v>1415</v>
      </c>
      <c r="AG13" s="132"/>
      <c r="AH13" s="132"/>
      <c r="AI13" s="132"/>
      <c r="AJ13" s="132"/>
      <c r="AK13" s="132">
        <f>INDEX(Niveaux!$A$1115:$L$1151,$AO$11+1+3,MATCH($O$5,Niveaux!$B$1115:$L$1115,0)+1)</f>
        <v>0</v>
      </c>
      <c r="AL13" s="132"/>
      <c r="AO13" s="29"/>
      <c r="AQ13" s="87">
        <v>4</v>
      </c>
      <c r="AR13" s="139" t="str">
        <f>IF($AU$5&lt;&gt;0,IF($O$5="CLERC",Sorts!E7,Sorts!E31),"")</f>
        <v>Détection de la Magie</v>
      </c>
      <c r="AS13" s="139"/>
      <c r="AT13" s="139"/>
      <c r="AU13" s="139"/>
      <c r="AV13" s="139"/>
      <c r="AW13" s="139"/>
      <c r="AX13" s="139"/>
      <c r="AY13" s="139"/>
      <c r="AZ13" s="139"/>
      <c r="BA13" s="139"/>
      <c r="BB13" s="139"/>
      <c r="BC13" s="139"/>
      <c r="BD13" s="140"/>
      <c r="BE13" s="141">
        <v>0</v>
      </c>
      <c r="BF13" s="139"/>
      <c r="BG13" s="142">
        <f>IF($AU$5&lt;&gt;0,IF($O$5="CLERC",Sorts!F7,Sorts!F31),"")</f>
        <v>0</v>
      </c>
      <c r="BH13" s="142"/>
      <c r="BI13" s="142"/>
      <c r="BJ13" s="142" t="str">
        <f>IF($AU$5&lt;&gt;0,IF($O$5="CLERC",Sorts!G7,Sorts!G31),"")</f>
        <v>12r</v>
      </c>
      <c r="BK13" s="142"/>
      <c r="BL13" s="142"/>
      <c r="BM13" s="89" t="str">
        <f>IF($AU$5&lt;&gt;0,IF($O$5="CLERC",Sorts!H7,Sorts!H31),"")</f>
        <v>X</v>
      </c>
      <c r="BN13" s="89" t="str">
        <f>IF($AU$5&lt;&gt;0,IF($O$5="CLERC",Sorts!I7,Sorts!I31),"")</f>
        <v>X</v>
      </c>
      <c r="BO13" s="94" t="str">
        <f>IF($AU$5&lt;&gt;0,IF($O$5="CLERC",Sorts!J7,Sorts!J31),"")</f>
        <v>X</v>
      </c>
      <c r="BP13" s="89"/>
      <c r="BQ13" s="133" t="s">
        <v>1391</v>
      </c>
      <c r="BR13" s="134"/>
      <c r="BS13" s="89">
        <v>4</v>
      </c>
      <c r="BT13" s="138" t="str">
        <f>IF($AU$7&lt;&gt;0,IF($O$5="ILLUSIONNISTE",Sorts!K122,Sorts!E78),"")</f>
        <v/>
      </c>
      <c r="BU13" s="139"/>
      <c r="BV13" s="139"/>
      <c r="BW13" s="139"/>
      <c r="BX13" s="139"/>
      <c r="BY13" s="139"/>
      <c r="BZ13" s="139"/>
      <c r="CA13" s="139"/>
      <c r="CB13" s="139"/>
      <c r="CC13" s="139"/>
      <c r="CD13" s="139"/>
      <c r="CE13" s="139"/>
      <c r="CF13" s="140"/>
      <c r="CG13" s="136">
        <v>0</v>
      </c>
      <c r="CH13" s="137"/>
      <c r="CI13" s="138" t="str">
        <f>IF($AU$7&lt;&gt;0,IF($O$5="ILLUSIONNISTE",Sorts!L122,Sorts!F78),"")</f>
        <v/>
      </c>
      <c r="CJ13" s="134"/>
      <c r="CK13" s="142" t="str">
        <f>IF($AU$7&lt;&gt;0,IF($O$5="ILLUSIONNISTE",Sorts!M122,Sorts!G78),"")</f>
        <v/>
      </c>
      <c r="CL13" s="142"/>
      <c r="CM13" s="142"/>
      <c r="CN13" s="89" t="str">
        <f>IF($AU$7&lt;&gt;0,IF($O$5="ILLUSIONNISTE",Sorts!N122,Sorts!H78),"")</f>
        <v/>
      </c>
      <c r="CO13" s="89" t="str">
        <f>IF($AU$7&lt;&gt;0,IF($O$5="ILLUSIONNISTE",Sorts!O122,Sorts!I78),"")</f>
        <v/>
      </c>
      <c r="CP13" s="94" t="str">
        <f>IF($AU$7&lt;&gt;0,IF($O$5="ILLUSIONNISTE",Sorts!P122,Sorts!J78),"")</f>
        <v/>
      </c>
      <c r="CQ13" s="61"/>
      <c r="CS13" s="87">
        <v>10</v>
      </c>
      <c r="CT13" s="139" t="str">
        <f>IF($AU$5&lt;&gt;0,IF(OR($O$5="CLERC",$O$5="PALADIN"),Sorts!K13,Sorts!K37),"")</f>
        <v>Localisation des Plantes</v>
      </c>
      <c r="CU13" s="139"/>
      <c r="CV13" s="139"/>
      <c r="CW13" s="139"/>
      <c r="CX13" s="139"/>
      <c r="CY13" s="139"/>
      <c r="CZ13" s="139"/>
      <c r="DA13" s="139"/>
      <c r="DB13" s="139"/>
      <c r="DC13" s="139"/>
      <c r="DD13" s="139"/>
      <c r="DE13" s="139"/>
      <c r="DF13" s="140"/>
      <c r="DG13" s="141">
        <v>0</v>
      </c>
      <c r="DH13" s="134"/>
      <c r="DI13" s="142">
        <f>IF($AU$5&lt;&gt;0,IF(OR($O$5="CLERC",$O$5="PALADIN"),Sorts!L13,Sorts!L37),"")</f>
        <v>0</v>
      </c>
      <c r="DJ13" s="142"/>
      <c r="DK13" s="142"/>
      <c r="DL13" s="142" t="str">
        <f>IF($AU$5&lt;&gt;0,IF(OR($O$5="CLERC",$O$5="PALADIN"),Sorts!M13,Sorts!M37),"")</f>
        <v>1t/n</v>
      </c>
      <c r="DM13" s="142"/>
      <c r="DN13" s="142"/>
      <c r="DO13" s="89" t="str">
        <f>IF($AU$5&lt;&gt;0,IF(OR($O$5="CLERC",$O$5="PALADIN"),Sorts!N13,Sorts!N37),"")</f>
        <v>X</v>
      </c>
      <c r="DP13" s="89" t="str">
        <f>IF($AU$5&lt;&gt;0,IF(OR($O$5="CLERC",$O$5="PALADIN"),Sorts!O13,Sorts!O37),"")</f>
        <v>X</v>
      </c>
      <c r="DQ13" s="94" t="str">
        <f>IF($AU$5&lt;&gt;0,IF(OR($O$5="CLERC",$O$5="PALADIN"),Sorts!P13,Sorts!P37),"")</f>
        <v>X</v>
      </c>
      <c r="DR13" s="89"/>
      <c r="DS13" s="133" t="s">
        <v>1391</v>
      </c>
      <c r="DT13" s="134"/>
      <c r="DU13" s="89">
        <v>10</v>
      </c>
      <c r="DV13" s="135" t="str">
        <f>IF($AU$7&lt;&gt;0,IF($O$5="Illusionniste",Sorts!Q128,Sorts!K84),"")</f>
        <v/>
      </c>
      <c r="DW13" s="136"/>
      <c r="DX13" s="136"/>
      <c r="DY13" s="136"/>
      <c r="DZ13" s="136"/>
      <c r="EA13" s="136"/>
      <c r="EB13" s="136"/>
      <c r="EC13" s="136"/>
      <c r="ED13" s="136"/>
      <c r="EE13" s="136"/>
      <c r="EF13" s="136"/>
      <c r="EG13" s="136"/>
      <c r="EH13" s="136"/>
      <c r="EI13" s="136">
        <v>0</v>
      </c>
      <c r="EJ13" s="137"/>
      <c r="EK13" s="138" t="str">
        <f>IF($AU$7&lt;&gt;0,IF($O$5="Illusionniste",Sorts!R128,Sorts!L84),"")</f>
        <v/>
      </c>
      <c r="EL13" s="134"/>
      <c r="EM13" s="142" t="str">
        <f>IF($AU$7&lt;&gt;0,IF($O$5="Illusionniste",Sorts!S128,Sorts!M84),"")</f>
        <v/>
      </c>
      <c r="EN13" s="142"/>
      <c r="EO13" s="142"/>
      <c r="EP13" s="89" t="str">
        <f>IF($AU$7&lt;&gt;0,IF($O$5="Illusionniste",Sorts!T128,Sorts!N84),"")</f>
        <v/>
      </c>
      <c r="EQ13" s="89" t="str">
        <f>IF($AU$7&lt;&gt;0,IF($O$5="Illusionniste",Sorts!U128,Sorts!O84),"")</f>
        <v/>
      </c>
      <c r="ER13" s="94" t="str">
        <f>IF($AU$7&lt;&gt;0,IF($O$5="Illusionniste",Sorts!V128,Sorts!P84),"")</f>
        <v/>
      </c>
      <c r="ES13" s="61"/>
      <c r="EU13" s="87">
        <v>10</v>
      </c>
      <c r="EV13" s="139" t="str">
        <f>IF($AU$5&lt;&gt;0,IF(OR($O$5="CLERC",$O$5="PALADIN"),Sorts!W13,Sorts!W37),"")</f>
        <v>Protection contre la Foudre</v>
      </c>
      <c r="EW13" s="139"/>
      <c r="EX13" s="139"/>
      <c r="EY13" s="139"/>
      <c r="EZ13" s="139"/>
      <c r="FA13" s="139"/>
      <c r="FB13" s="139"/>
      <c r="FC13" s="139"/>
      <c r="FD13" s="139"/>
      <c r="FE13" s="139"/>
      <c r="FF13" s="139"/>
      <c r="FG13" s="139"/>
      <c r="FH13" s="140"/>
      <c r="FI13" s="141">
        <v>0</v>
      </c>
      <c r="FJ13" s="134"/>
      <c r="FK13" s="142" t="str">
        <f>IF($AU$5&lt;&gt;0,IF(OR($O$5="CLERC",$O$5="PALADIN"),Sorts!X13,Sorts!X37),"")</f>
        <v>T</v>
      </c>
      <c r="FL13" s="142"/>
      <c r="FM13" s="142"/>
      <c r="FN13" s="138" t="str">
        <f>IF($AU$5&lt;&gt;0,IF(OR($O$5="CLERC",$O$5="PALADIN"),Sorts!Y13,Sorts!Y37),"")</f>
        <v>S</v>
      </c>
      <c r="FO13" s="139"/>
      <c r="FP13" s="134"/>
      <c r="FQ13" s="89" t="str">
        <f>IF($AU$5&lt;&gt;0,IF(OR($O$5="CLERC",$O$5="PALADIN"),Sorts!Z13,Sorts!Z37),"")</f>
        <v>X</v>
      </c>
      <c r="FR13" s="89" t="str">
        <f>IF($AU$5&lt;&gt;0,IF(OR($O$5="CLERC",$O$5="PALADIN"),Sorts!AA13,Sorts!AA37),"")</f>
        <v>X</v>
      </c>
      <c r="FS13" s="94" t="str">
        <f>IF($AU$5&lt;&gt;0,IF(OR($O$5="CLERC",$O$5="PALADIN"),Sorts!AB13,Sorts!AB37),"")</f>
        <v>X</v>
      </c>
      <c r="FT13" s="89"/>
      <c r="FU13" s="133" t="s">
        <v>1391</v>
      </c>
      <c r="FV13" s="134"/>
      <c r="FW13" s="89">
        <v>10</v>
      </c>
      <c r="FX13" s="135" t="str">
        <f>IF($AU$7&lt;&gt;0,IF($O$5="Illusionniste",Sorts!AC128,Sorts!W84),"")</f>
        <v/>
      </c>
      <c r="FY13" s="136"/>
      <c r="FZ13" s="136"/>
      <c r="GA13" s="136"/>
      <c r="GB13" s="136"/>
      <c r="GC13" s="136"/>
      <c r="GD13" s="136"/>
      <c r="GE13" s="136"/>
      <c r="GF13" s="136"/>
      <c r="GG13" s="136"/>
      <c r="GH13" s="136"/>
      <c r="GI13" s="136"/>
      <c r="GJ13" s="136"/>
      <c r="GK13" s="136">
        <v>0</v>
      </c>
      <c r="GL13" s="137"/>
      <c r="GM13" s="138" t="str">
        <f>IF($AU$7&lt;&gt;0,IF($O$5="Illusionniste",Sorts!AD128,Sorts!X84),"")</f>
        <v/>
      </c>
      <c r="GN13" s="134"/>
      <c r="GO13" s="142" t="str">
        <f>IF($AU$7&lt;&gt;0,IF($O$5="Illusionniste",Sorts!AE128,Sorts!Y84),"")</f>
        <v/>
      </c>
      <c r="GP13" s="142"/>
      <c r="GQ13" s="142"/>
      <c r="GR13" s="89" t="str">
        <f>IF($AU$7&lt;&gt;0,IF($O$5="Illusionniste",Sorts!AF128,Sorts!Z84),"")</f>
        <v/>
      </c>
      <c r="GS13" s="89" t="str">
        <f>IF($AU$7&lt;&gt;0,IF($O$5="Illusionniste",Sorts!AG128,Sorts!AA84),"")</f>
        <v/>
      </c>
      <c r="GT13" s="94" t="str">
        <f>IF($AU$7&lt;&gt;0,IF($O$5="Illusionniste",Sorts!AH128,Sorts!AB84),"")</f>
        <v/>
      </c>
      <c r="GU13" s="61"/>
      <c r="GW13" s="87">
        <v>10</v>
      </c>
      <c r="GX13" s="139" t="str">
        <f>IF($AU$5&lt;&gt;0,IF(OR($O$5="CLERC",$O$5="PALADIN"),Sorts!AI13,Sorts!AI37),"")</f>
        <v>Soin Ultime</v>
      </c>
      <c r="GY13" s="139"/>
      <c r="GZ13" s="139"/>
      <c r="HA13" s="139"/>
      <c r="HB13" s="139"/>
      <c r="HC13" s="139"/>
      <c r="HD13" s="139"/>
      <c r="HE13" s="139"/>
      <c r="HF13" s="139"/>
      <c r="HG13" s="139"/>
      <c r="HH13" s="139"/>
      <c r="HI13" s="139"/>
      <c r="HJ13" s="140"/>
      <c r="HK13" s="141">
        <v>0</v>
      </c>
      <c r="HL13" s="134"/>
      <c r="HM13" s="142" t="str">
        <f>IF($AU$5&lt;&gt;0,IF(OR($O$5="CLERC",$O$5="PALADIN"),Sorts!AJ13,Sorts!AJ37),"")</f>
        <v>T</v>
      </c>
      <c r="HN13" s="142"/>
      <c r="HO13" s="142"/>
      <c r="HP13" s="142" t="str">
        <f>IF($AU$5&lt;&gt;0,IF(OR($O$5="CLERC",$O$5="PALADIN"),Sorts!AK13,Sorts!AK37),"")</f>
        <v>P</v>
      </c>
      <c r="HQ13" s="142"/>
      <c r="HR13" s="142"/>
      <c r="HS13" s="89" t="str">
        <f>IF($AU$5&lt;&gt;0,IF(OR($O$5="CLERC",$O$5="PALADIN"),Sorts!AL13,Sorts!AL37),"")</f>
        <v>X</v>
      </c>
      <c r="HT13" s="89" t="str">
        <f>IF($AU$5&lt;&gt;0,IF(OR($O$5="CLERC",$O$5="PALADIN"),Sorts!AM13,Sorts!AM37),"")</f>
        <v>X</v>
      </c>
      <c r="HU13" s="94" t="str">
        <f>IF($AU$5&lt;&gt;0,IF(OR($O$5="CLERC",$O$5="PALADIN"),Sorts!AN13,Sorts!AN37),"")</f>
        <v>X</v>
      </c>
      <c r="HV13" s="89"/>
      <c r="HW13" s="133" t="s">
        <v>1391</v>
      </c>
      <c r="HX13" s="134"/>
      <c r="HY13" s="89">
        <v>10</v>
      </c>
      <c r="HZ13" s="135" t="str">
        <f>IF($AU$7&lt;&gt;0,IF($O$5="Illusionniste",Sorts!AO128,Sorts!AI84),"")</f>
        <v/>
      </c>
      <c r="IA13" s="136"/>
      <c r="IB13" s="136"/>
      <c r="IC13" s="136"/>
      <c r="ID13" s="136"/>
      <c r="IE13" s="136"/>
      <c r="IF13" s="136"/>
      <c r="IG13" s="136"/>
      <c r="IH13" s="136"/>
      <c r="II13" s="136"/>
      <c r="IJ13" s="136"/>
      <c r="IK13" s="136"/>
      <c r="IL13" s="136"/>
      <c r="IM13" s="136">
        <v>0</v>
      </c>
      <c r="IN13" s="137"/>
      <c r="IO13" s="138" t="str">
        <f>IF($AU$7&lt;&gt;0,IF($O$5="Illusionniste",Sorts!AP128,Sorts!AJ84),"")</f>
        <v/>
      </c>
      <c r="IP13" s="134"/>
      <c r="IQ13" s="142" t="str">
        <f>IF($AU$7&lt;&gt;0,IF($O$5="Illusionniste",Sorts!AQ128,Sorts!AK84),"")</f>
        <v/>
      </c>
      <c r="IR13" s="142"/>
      <c r="IS13" s="142"/>
      <c r="IT13" s="89" t="str">
        <f>IF($AU$7&lt;&gt;0,IF($O$5="Illusionniste",Sorts!AR128,Sorts!AL84),"")</f>
        <v/>
      </c>
      <c r="IU13" s="89" t="str">
        <f>IF($AU$7&lt;&gt;0,IF($O$5="Illusionniste",Sorts!AS128,Sorts!AM84),"")</f>
        <v/>
      </c>
      <c r="IV13" s="94" t="str">
        <f>IF($AU$7&lt;&gt;0,IF($O$5="Illusionniste",Sorts!AT128,Sorts!AN84),"")</f>
        <v/>
      </c>
      <c r="IW13" s="61"/>
      <c r="IY13" s="87"/>
      <c r="IZ13" s="139"/>
      <c r="JA13" s="139"/>
      <c r="JB13" s="139"/>
      <c r="JC13" s="139"/>
      <c r="JD13" s="139"/>
      <c r="JE13" s="139"/>
      <c r="JF13" s="139"/>
      <c r="JG13" s="139"/>
      <c r="JH13" s="139"/>
      <c r="JI13" s="139"/>
      <c r="JJ13" s="139"/>
      <c r="JK13" s="139"/>
      <c r="JL13" s="140"/>
      <c r="JM13" s="141"/>
      <c r="JN13" s="134"/>
      <c r="JO13" s="142"/>
      <c r="JP13" s="142"/>
      <c r="JQ13" s="142"/>
      <c r="JR13" s="142"/>
      <c r="JS13" s="142"/>
      <c r="JT13" s="142"/>
      <c r="JU13" s="89"/>
      <c r="JV13" s="89"/>
      <c r="JW13" s="94"/>
      <c r="JX13" s="89"/>
      <c r="JY13" s="133" t="s">
        <v>1391</v>
      </c>
      <c r="JZ13" s="134"/>
      <c r="KA13" s="89">
        <v>10</v>
      </c>
      <c r="KB13" s="138" t="str">
        <f>IF($AU$7&lt;&gt;0,IF($O$5="Illusionniste",Sorts!BA128,Sorts!AU84),"")</f>
        <v/>
      </c>
      <c r="KC13" s="139"/>
      <c r="KD13" s="139"/>
      <c r="KE13" s="139"/>
      <c r="KF13" s="139"/>
      <c r="KG13" s="139"/>
      <c r="KH13" s="139"/>
      <c r="KI13" s="139"/>
      <c r="KJ13" s="139"/>
      <c r="KK13" s="139"/>
      <c r="KL13" s="139"/>
      <c r="KM13" s="139"/>
      <c r="KN13" s="140"/>
      <c r="KO13" s="136">
        <v>0</v>
      </c>
      <c r="KP13" s="137"/>
      <c r="KQ13" s="138" t="str">
        <f>IF($AU$7&lt;&gt;0,IF($O$5="Illusionniste",Sorts!BA128,Sorts!AV84),"")</f>
        <v/>
      </c>
      <c r="KR13" s="134"/>
      <c r="KS13" s="142" t="str">
        <f>IF($AU$7&lt;&gt;0,IF($O$5="Illusionniste",Sorts!BA128,Sorts!AW84),"")</f>
        <v/>
      </c>
      <c r="KT13" s="142"/>
      <c r="KU13" s="142"/>
      <c r="KV13" s="89" t="str">
        <f>IF($AU$7&lt;&gt;0,IF($O$5="Illusionniste",Sorts!BA128,Sorts!AX84),"")</f>
        <v/>
      </c>
      <c r="KW13" s="89" t="str">
        <f>IF($AU$7&lt;&gt;0,IF($O$5="Illusionniste",Sorts!BA128,Sorts!AY84),"")</f>
        <v/>
      </c>
      <c r="KX13" s="94" t="str">
        <f>IF($AU$7&lt;&gt;0,IF($O$5="Illusionniste",Sorts!BA128,Sorts!AZ84),"")</f>
        <v/>
      </c>
    </row>
    <row r="14" spans="2:310" ht="17.25" thickBot="1" x14ac:dyDescent="0.35">
      <c r="B14" s="293"/>
      <c r="C14" s="294"/>
      <c r="E14" s="295"/>
      <c r="F14" s="296"/>
      <c r="G14" s="290" t="s">
        <v>83</v>
      </c>
      <c r="H14" s="177"/>
      <c r="I14" s="299"/>
      <c r="J14" s="300"/>
      <c r="K14" s="17"/>
      <c r="L14" s="290" t="s">
        <v>85</v>
      </c>
      <c r="M14" s="177"/>
      <c r="N14" s="288"/>
      <c r="O14" s="289"/>
      <c r="P14" s="17"/>
      <c r="Q14" s="290" t="s">
        <v>223</v>
      </c>
      <c r="R14" s="177"/>
      <c r="S14" s="299"/>
      <c r="T14" s="300"/>
      <c r="U14" s="17"/>
      <c r="V14" s="290" t="s">
        <v>224</v>
      </c>
      <c r="W14" s="177"/>
      <c r="X14" s="299"/>
      <c r="Y14" s="300"/>
      <c r="Z14" s="17"/>
      <c r="AA14" s="17"/>
      <c r="AB14" s="17"/>
      <c r="AC14" s="17"/>
      <c r="AD14" s="18"/>
      <c r="AF14" s="149" t="s">
        <v>1416</v>
      </c>
      <c r="AG14" s="132"/>
      <c r="AH14" s="132"/>
      <c r="AI14" s="132"/>
      <c r="AJ14" s="132"/>
      <c r="AK14" s="132">
        <f>INDEX(Niveaux!$A$1115:$L$1151,$AO$11+1+2,MATCH($O$5,Niveaux!$B$1115:$L$1115,0)+1)</f>
        <v>0</v>
      </c>
      <c r="AL14" s="132"/>
      <c r="AO14" s="29"/>
      <c r="AQ14" s="87">
        <v>5</v>
      </c>
      <c r="AR14" s="139" t="str">
        <f>IF($AU$5&lt;&gt;0,IF($O$5="CLERC",Sorts!E8,Sorts!E32),"")</f>
        <v>Détection des Pièges Sylvestres</v>
      </c>
      <c r="AS14" s="139"/>
      <c r="AT14" s="139"/>
      <c r="AU14" s="139"/>
      <c r="AV14" s="139"/>
      <c r="AW14" s="139"/>
      <c r="AX14" s="139"/>
      <c r="AY14" s="139"/>
      <c r="AZ14" s="139"/>
      <c r="BA14" s="139"/>
      <c r="BB14" s="139"/>
      <c r="BC14" s="139"/>
      <c r="BD14" s="140"/>
      <c r="BE14" s="141">
        <v>0</v>
      </c>
      <c r="BF14" s="139"/>
      <c r="BG14" s="142">
        <f>IF($AU$5&lt;&gt;0,IF($O$5="CLERC",Sorts!F8,Sorts!F32),"")</f>
        <v>0</v>
      </c>
      <c r="BH14" s="142"/>
      <c r="BI14" s="142"/>
      <c r="BJ14" s="142" t="str">
        <f>IF($AU$5&lt;&gt;0,IF($O$5="CLERC",Sorts!G8,Sorts!G32),"")</f>
        <v>4r/n</v>
      </c>
      <c r="BK14" s="142"/>
      <c r="BL14" s="142"/>
      <c r="BM14" s="89" t="str">
        <f>IF($AU$5&lt;&gt;0,IF($O$5="CLERC",Sorts!H8,Sorts!H32),"")</f>
        <v>X</v>
      </c>
      <c r="BN14" s="89" t="str">
        <f>IF($AU$5&lt;&gt;0,IF($O$5="CLERC",Sorts!I8,Sorts!I32),"")</f>
        <v>X</v>
      </c>
      <c r="BO14" s="94" t="str">
        <f>IF($AU$5&lt;&gt;0,IF($O$5="CLERC",Sorts!J8,Sorts!J32),"")</f>
        <v>X</v>
      </c>
      <c r="BP14" s="89"/>
      <c r="BQ14" s="133" t="s">
        <v>1391</v>
      </c>
      <c r="BR14" s="134"/>
      <c r="BS14" s="89">
        <v>5</v>
      </c>
      <c r="BT14" s="135" t="str">
        <f>IF($AU$7&lt;&gt;0,IF($O$5="ILLUSIONNISTE",Sorts!K123,Sorts!E79),"")</f>
        <v/>
      </c>
      <c r="BU14" s="136"/>
      <c r="BV14" s="136"/>
      <c r="BW14" s="136"/>
      <c r="BX14" s="136"/>
      <c r="BY14" s="136"/>
      <c r="BZ14" s="136"/>
      <c r="CA14" s="136"/>
      <c r="CB14" s="136"/>
      <c r="CC14" s="136"/>
      <c r="CD14" s="136"/>
      <c r="CE14" s="136"/>
      <c r="CF14" s="136"/>
      <c r="CG14" s="136">
        <v>0</v>
      </c>
      <c r="CH14" s="137"/>
      <c r="CI14" s="138" t="str">
        <f>IF($AU$7&lt;&gt;0,IF($O$5="ILLUSIONNISTE",Sorts!L123,Sorts!F79),"")</f>
        <v/>
      </c>
      <c r="CJ14" s="134"/>
      <c r="CK14" s="142" t="str">
        <f>IF($AU$7&lt;&gt;0,IF($O$5="ILLUSIONNISTE",Sorts!M123,Sorts!G79),"")</f>
        <v/>
      </c>
      <c r="CL14" s="142"/>
      <c r="CM14" s="142"/>
      <c r="CN14" s="89" t="str">
        <f>IF($AU$7&lt;&gt;0,IF($O$5="ILLUSIONNISTE",Sorts!N123,Sorts!H79),"")</f>
        <v/>
      </c>
      <c r="CO14" s="89" t="str">
        <f>IF($AU$7&lt;&gt;0,IF($O$5="ILLUSIONNISTE",Sorts!O123,Sorts!I79),"")</f>
        <v/>
      </c>
      <c r="CP14" s="94" t="str">
        <f>IF($AU$7&lt;&gt;0,IF($O$5="ILLUSIONNISTE",Sorts!P123,Sorts!J79),"")</f>
        <v/>
      </c>
      <c r="CQ14" s="61"/>
      <c r="CS14" s="87">
        <v>11</v>
      </c>
      <c r="CT14" s="139" t="str">
        <f>IF($AU$5&lt;&gt;0,IF(OR($O$5="CLERC",$O$5="PALADIN"),Sorts!K14,Sorts!K38),"")</f>
        <v>Métal Brûlant</v>
      </c>
      <c r="CU14" s="139"/>
      <c r="CV14" s="139"/>
      <c r="CW14" s="139"/>
      <c r="CX14" s="139"/>
      <c r="CY14" s="139"/>
      <c r="CZ14" s="139"/>
      <c r="DA14" s="139"/>
      <c r="DB14" s="139"/>
      <c r="DC14" s="139"/>
      <c r="DD14" s="139"/>
      <c r="DE14" s="139"/>
      <c r="DF14" s="140"/>
      <c r="DG14" s="141">
        <v>0</v>
      </c>
      <c r="DH14" s="134"/>
      <c r="DI14" s="142" t="str">
        <f>IF($AU$5&lt;&gt;0,IF(OR($O$5="CLERC",$O$5="PALADIN"),Sorts!L14,Sorts!L38),"")</f>
        <v>4''</v>
      </c>
      <c r="DJ14" s="142"/>
      <c r="DK14" s="142"/>
      <c r="DL14" s="142" t="str">
        <f>IF($AU$5&lt;&gt;0,IF(OR($O$5="CLERC",$O$5="PALADIN"),Sorts!M14,Sorts!M38),"")</f>
        <v>7r</v>
      </c>
      <c r="DM14" s="142"/>
      <c r="DN14" s="142"/>
      <c r="DO14" s="89" t="str">
        <f>IF($AU$5&lt;&gt;0,IF(OR($O$5="CLERC",$O$5="PALADIN"),Sorts!N14,Sorts!N38),"")</f>
        <v>X</v>
      </c>
      <c r="DP14" s="89" t="str">
        <f>IF($AU$5&lt;&gt;0,IF(OR($O$5="CLERC",$O$5="PALADIN"),Sorts!O14,Sorts!O38),"")</f>
        <v>X</v>
      </c>
      <c r="DQ14" s="94" t="str">
        <f>IF($AU$5&lt;&gt;0,IF(OR($O$5="CLERC",$O$5="PALADIN"),Sorts!P14,Sorts!P38),"")</f>
        <v>X</v>
      </c>
      <c r="DR14" s="89"/>
      <c r="DS14" s="133" t="s">
        <v>1391</v>
      </c>
      <c r="DT14" s="134"/>
      <c r="DU14" s="89">
        <v>11</v>
      </c>
      <c r="DV14" s="135" t="str">
        <f>IF($AU$7&lt;&gt;0,IF($O$5="Illusionniste",Sorts!Q129,Sorts!K85),"")</f>
        <v/>
      </c>
      <c r="DW14" s="136"/>
      <c r="DX14" s="136"/>
      <c r="DY14" s="136"/>
      <c r="DZ14" s="136"/>
      <c r="EA14" s="136"/>
      <c r="EB14" s="136"/>
      <c r="EC14" s="136"/>
      <c r="ED14" s="136"/>
      <c r="EE14" s="136"/>
      <c r="EF14" s="136"/>
      <c r="EG14" s="136"/>
      <c r="EH14" s="136"/>
      <c r="EI14" s="136">
        <v>0</v>
      </c>
      <c r="EJ14" s="137"/>
      <c r="EK14" s="138" t="str">
        <f>IF($AU$7&lt;&gt;0,IF($O$5="Illusionniste",Sorts!R129,Sorts!L85),"")</f>
        <v/>
      </c>
      <c r="EL14" s="134"/>
      <c r="EM14" s="142" t="str">
        <f>IF($AU$7&lt;&gt;0,IF($O$5="Illusionniste",Sorts!S129,Sorts!M85),"")</f>
        <v/>
      </c>
      <c r="EN14" s="142"/>
      <c r="EO14" s="142"/>
      <c r="EP14" s="89" t="str">
        <f>IF($AU$7&lt;&gt;0,IF($O$5="Illusionniste",Sorts!T129,Sorts!N85),"")</f>
        <v/>
      </c>
      <c r="EQ14" s="89" t="str">
        <f>IF($AU$7&lt;&gt;0,IF($O$5="Illusionniste",Sorts!U129,Sorts!O85),"")</f>
        <v/>
      </c>
      <c r="ER14" s="94" t="str">
        <f>IF($AU$7&lt;&gt;0,IF($O$5="Illusionniste",Sorts!V129,Sorts!P85),"")</f>
        <v/>
      </c>
      <c r="ES14" s="61"/>
      <c r="EU14" s="87">
        <v>11</v>
      </c>
      <c r="EV14" s="139" t="str">
        <f>IF($AU$5&lt;&gt;0,IF(OR($O$5="CLERC",$O$5="PALADIN"),Sorts!W14,Sorts!W38),"")</f>
        <v>Répulsion des Insectes</v>
      </c>
      <c r="EW14" s="139"/>
      <c r="EX14" s="139"/>
      <c r="EY14" s="139"/>
      <c r="EZ14" s="139"/>
      <c r="FA14" s="139"/>
      <c r="FB14" s="139"/>
      <c r="FC14" s="139"/>
      <c r="FD14" s="139"/>
      <c r="FE14" s="139"/>
      <c r="FF14" s="139"/>
      <c r="FG14" s="139"/>
      <c r="FH14" s="140"/>
      <c r="FI14" s="141">
        <v>0</v>
      </c>
      <c r="FJ14" s="134"/>
      <c r="FK14" s="142">
        <f>IF($AU$5&lt;&gt;0,IF(OR($O$5="CLERC",$O$5="PALADIN"),Sorts!X14,Sorts!X38),"")</f>
        <v>0</v>
      </c>
      <c r="FL14" s="142"/>
      <c r="FM14" s="142"/>
      <c r="FN14" s="138" t="str">
        <f>IF($AU$5&lt;&gt;0,IF(OR($O$5="CLERC",$O$5="PALADIN"),Sorts!Y14,Sorts!Y38),"")</f>
        <v>1t/n</v>
      </c>
      <c r="FO14" s="139"/>
      <c r="FP14" s="134"/>
      <c r="FQ14" s="89" t="str">
        <f>IF($AU$5&lt;&gt;0,IF(OR($O$5="CLERC",$O$5="PALADIN"),Sorts!Z14,Sorts!Z38),"")</f>
        <v>X</v>
      </c>
      <c r="FR14" s="89" t="str">
        <f>IF($AU$5&lt;&gt;0,IF(OR($O$5="CLERC",$O$5="PALADIN"),Sorts!AA14,Sorts!AA38),"")</f>
        <v>X</v>
      </c>
      <c r="FS14" s="94" t="str">
        <f>IF($AU$5&lt;&gt;0,IF(OR($O$5="CLERC",$O$5="PALADIN"),Sorts!AB14,Sorts!AB38),"")</f>
        <v>X</v>
      </c>
      <c r="FT14" s="89"/>
      <c r="FU14" s="133" t="s">
        <v>1391</v>
      </c>
      <c r="FV14" s="134"/>
      <c r="FW14" s="89">
        <v>11</v>
      </c>
      <c r="FX14" s="135" t="str">
        <f>IF($AU$7&lt;&gt;0,IF($O$5="Illusionniste",Sorts!AC129,Sorts!W85),"")</f>
        <v/>
      </c>
      <c r="FY14" s="136"/>
      <c r="FZ14" s="136"/>
      <c r="GA14" s="136"/>
      <c r="GB14" s="136"/>
      <c r="GC14" s="136"/>
      <c r="GD14" s="136"/>
      <c r="GE14" s="136"/>
      <c r="GF14" s="136"/>
      <c r="GG14" s="136"/>
      <c r="GH14" s="136"/>
      <c r="GI14" s="136"/>
      <c r="GJ14" s="136"/>
      <c r="GK14" s="136">
        <v>0</v>
      </c>
      <c r="GL14" s="137"/>
      <c r="GM14" s="138" t="str">
        <f>IF($AU$7&lt;&gt;0,IF($O$5="Illusionniste",Sorts!AD129,Sorts!X85),"")</f>
        <v/>
      </c>
      <c r="GN14" s="134"/>
      <c r="GO14" s="142" t="str">
        <f>IF($AU$7&lt;&gt;0,IF($O$5="Illusionniste",Sorts!AE129,Sorts!Y85),"")</f>
        <v/>
      </c>
      <c r="GP14" s="142"/>
      <c r="GQ14" s="142"/>
      <c r="GR14" s="89" t="str">
        <f>IF($AU$7&lt;&gt;0,IF($O$5="Illusionniste",Sorts!AF129,Sorts!Z85),"")</f>
        <v/>
      </c>
      <c r="GS14" s="89" t="str">
        <f>IF($AU$7&lt;&gt;0,IF($O$5="Illusionniste",Sorts!AG129,Sorts!AA85),"")</f>
        <v/>
      </c>
      <c r="GT14" s="94" t="str">
        <f>IF($AU$7&lt;&gt;0,IF($O$5="Illusionniste",Sorts!AH129,Sorts!AB85),"")</f>
        <v/>
      </c>
      <c r="GU14" s="61"/>
      <c r="GW14" s="87">
        <v>11</v>
      </c>
      <c r="GX14" s="139" t="str">
        <f>IF($AU$5&lt;&gt;0,IF(OR($O$5="CLERC",$O$5="PALADIN"),Sorts!AI14,Sorts!AI38),"")</f>
        <v>Transit Végétal</v>
      </c>
      <c r="GY14" s="139"/>
      <c r="GZ14" s="139"/>
      <c r="HA14" s="139"/>
      <c r="HB14" s="139"/>
      <c r="HC14" s="139"/>
      <c r="HD14" s="139"/>
      <c r="HE14" s="139"/>
      <c r="HF14" s="139"/>
      <c r="HG14" s="139"/>
      <c r="HH14" s="139"/>
      <c r="HI14" s="139"/>
      <c r="HJ14" s="140"/>
      <c r="HK14" s="141">
        <v>0</v>
      </c>
      <c r="HL14" s="134"/>
      <c r="HM14" s="142" t="str">
        <f>IF($AU$5&lt;&gt;0,IF(OR($O$5="CLERC",$O$5="PALADIN"),Sorts!AJ14,Sorts!AJ38),"")</f>
        <v>T</v>
      </c>
      <c r="HN14" s="142"/>
      <c r="HO14" s="142"/>
      <c r="HP14" s="142" t="str">
        <f>IF($AU$5&lt;&gt;0,IF(OR($O$5="CLERC",$O$5="PALADIN"),Sorts!AK14,Sorts!AK38),"")</f>
        <v>S</v>
      </c>
      <c r="HQ14" s="142"/>
      <c r="HR14" s="142"/>
      <c r="HS14" s="89" t="str">
        <f>IF($AU$5&lt;&gt;0,IF(OR($O$5="CLERC",$O$5="PALADIN"),Sorts!AL14,Sorts!AL38),"")</f>
        <v>X</v>
      </c>
      <c r="HT14" s="89" t="str">
        <f>IF($AU$5&lt;&gt;0,IF(OR($O$5="CLERC",$O$5="PALADIN"),Sorts!AM14,Sorts!AM38),"")</f>
        <v>X</v>
      </c>
      <c r="HU14" s="94" t="str">
        <f>IF($AU$5&lt;&gt;0,IF(OR($O$5="CLERC",$O$5="PALADIN"),Sorts!AN14,Sorts!AN38),"")</f>
        <v>/</v>
      </c>
      <c r="HV14" s="89"/>
      <c r="HW14" s="133" t="s">
        <v>1391</v>
      </c>
      <c r="HX14" s="134"/>
      <c r="HY14" s="89">
        <v>11</v>
      </c>
      <c r="HZ14" s="135" t="str">
        <f>IF($AU$7&lt;&gt;0,IF($O$5="Illusionniste",Sorts!AO129,Sorts!AI85),"")</f>
        <v/>
      </c>
      <c r="IA14" s="136"/>
      <c r="IB14" s="136"/>
      <c r="IC14" s="136"/>
      <c r="ID14" s="136"/>
      <c r="IE14" s="136"/>
      <c r="IF14" s="136"/>
      <c r="IG14" s="136"/>
      <c r="IH14" s="136"/>
      <c r="II14" s="136"/>
      <c r="IJ14" s="136"/>
      <c r="IK14" s="136"/>
      <c r="IL14" s="136"/>
      <c r="IM14" s="136">
        <v>0</v>
      </c>
      <c r="IN14" s="137"/>
      <c r="IO14" s="138" t="str">
        <f>IF($AU$7&lt;&gt;0,IF($O$5="Illusionniste",Sorts!AP129,Sorts!AJ85),"")</f>
        <v/>
      </c>
      <c r="IP14" s="134"/>
      <c r="IQ14" s="142" t="str">
        <f>IF($AU$7&lt;&gt;0,IF($O$5="Illusionniste",Sorts!AQ129,Sorts!AK85),"")</f>
        <v/>
      </c>
      <c r="IR14" s="142"/>
      <c r="IS14" s="142"/>
      <c r="IT14" s="89" t="str">
        <f>IF($AU$7&lt;&gt;0,IF($O$5="Illusionniste",Sorts!AR129,Sorts!AL85),"")</f>
        <v/>
      </c>
      <c r="IU14" s="89" t="str">
        <f>IF($AU$7&lt;&gt;0,IF($O$5="Illusionniste",Sorts!AS129,Sorts!AM85),"")</f>
        <v/>
      </c>
      <c r="IV14" s="94" t="str">
        <f>IF($AU$7&lt;&gt;0,IF($O$5="Illusionniste",Sorts!AT129,Sorts!AN85),"")</f>
        <v/>
      </c>
      <c r="IW14" s="61"/>
      <c r="IY14" s="87"/>
      <c r="IZ14" s="139"/>
      <c r="JA14" s="139"/>
      <c r="JB14" s="139"/>
      <c r="JC14" s="139"/>
      <c r="JD14" s="139"/>
      <c r="JE14" s="139"/>
      <c r="JF14" s="139"/>
      <c r="JG14" s="139"/>
      <c r="JH14" s="139"/>
      <c r="JI14" s="139"/>
      <c r="JJ14" s="139"/>
      <c r="JK14" s="139"/>
      <c r="JL14" s="140"/>
      <c r="JM14" s="141"/>
      <c r="JN14" s="134"/>
      <c r="JO14" s="142"/>
      <c r="JP14" s="142"/>
      <c r="JQ14" s="142"/>
      <c r="JR14" s="142"/>
      <c r="JS14" s="142"/>
      <c r="JT14" s="142"/>
      <c r="JU14" s="89"/>
      <c r="JV14" s="89"/>
      <c r="JW14" s="94"/>
      <c r="JX14" s="89"/>
      <c r="JY14" s="133" t="s">
        <v>1391</v>
      </c>
      <c r="JZ14" s="134"/>
      <c r="KA14" s="89">
        <v>11</v>
      </c>
      <c r="KB14" s="138" t="str">
        <f>IF($AU$7&lt;&gt;0,IF($O$5="Illusionniste",Sorts!BA129,Sorts!AU85),"")</f>
        <v/>
      </c>
      <c r="KC14" s="139"/>
      <c r="KD14" s="139"/>
      <c r="KE14" s="139"/>
      <c r="KF14" s="139"/>
      <c r="KG14" s="139"/>
      <c r="KH14" s="139"/>
      <c r="KI14" s="139"/>
      <c r="KJ14" s="139"/>
      <c r="KK14" s="139"/>
      <c r="KL14" s="139"/>
      <c r="KM14" s="139"/>
      <c r="KN14" s="140"/>
      <c r="KO14" s="136">
        <v>0</v>
      </c>
      <c r="KP14" s="137"/>
      <c r="KQ14" s="138" t="str">
        <f>IF($AU$7&lt;&gt;0,IF($O$5="Illusionniste",Sorts!BA129,Sorts!AV85),"")</f>
        <v/>
      </c>
      <c r="KR14" s="134"/>
      <c r="KS14" s="142" t="str">
        <f>IF($AU$7&lt;&gt;0,IF($O$5="Illusionniste",Sorts!BA129,Sorts!AW85),"")</f>
        <v/>
      </c>
      <c r="KT14" s="142"/>
      <c r="KU14" s="142"/>
      <c r="KV14" s="89" t="str">
        <f>IF($AU$7&lt;&gt;0,IF($O$5="Illusionniste",Sorts!BA129,Sorts!AX85),"")</f>
        <v/>
      </c>
      <c r="KW14" s="89" t="str">
        <f>IF($AU$7&lt;&gt;0,IF($O$5="Illusionniste",Sorts!BA129,Sorts!AY85),"")</f>
        <v/>
      </c>
      <c r="KX14" s="94" t="str">
        <f>IF($AU$7&lt;&gt;0,IF($O$5="Illusionniste",Sorts!BA129,Sorts!AZ85),"")</f>
        <v/>
      </c>
    </row>
    <row r="15" spans="2:310" ht="16.899999999999999" customHeight="1" thickTop="1" x14ac:dyDescent="0.3">
      <c r="B15" s="291">
        <v>17</v>
      </c>
      <c r="C15" s="292"/>
      <c r="E15" s="295" t="s">
        <v>19</v>
      </c>
      <c r="F15" s="296"/>
      <c r="G15" s="283" t="s">
        <v>25</v>
      </c>
      <c r="H15" s="285"/>
      <c r="I15" s="297">
        <f>VLOOKUP($B$15,Caractéristiques!$B$160:$L$184,2,FALSE)</f>
        <v>3</v>
      </c>
      <c r="J15" s="298"/>
      <c r="K15" s="14"/>
      <c r="L15" s="305" t="s">
        <v>87</v>
      </c>
      <c r="M15" s="305"/>
      <c r="N15" s="53">
        <v>1</v>
      </c>
      <c r="O15" s="53">
        <v>2</v>
      </c>
      <c r="P15" s="53">
        <v>3</v>
      </c>
      <c r="Q15" s="19">
        <v>4</v>
      </c>
      <c r="R15" s="20"/>
      <c r="S15" s="283" t="s">
        <v>89</v>
      </c>
      <c r="T15" s="285"/>
      <c r="U15" s="286">
        <f>IF(OR($O$5="CLERC",$O$5="DRUIDE",AND($O$5="BARDE",$AM$5&gt;8)),VLOOKUP($B$15,Caractéristiques!$B$160:$L$184,7,FALSE),"no")</f>
        <v>0</v>
      </c>
      <c r="V15" s="287" t="e">
        <f>IF(OR($O$5="CLERC",$O$5="DRUIDE"),VLOOKUP($B$15,Autres!#REF!,6,FALSE),"no")</f>
        <v>#REF!</v>
      </c>
      <c r="W15" s="20"/>
      <c r="X15" s="283" t="s">
        <v>25</v>
      </c>
      <c r="Y15" s="285"/>
      <c r="Z15" s="297">
        <f>VLOOKUP($B$15,Caractéristiques!$B$160:$L$184,11,FALSE)</f>
        <v>-3</v>
      </c>
      <c r="AA15" s="298"/>
      <c r="AB15" s="20"/>
      <c r="AC15" s="14"/>
      <c r="AD15" s="15"/>
      <c r="AF15" s="149" t="s">
        <v>1417</v>
      </c>
      <c r="AG15" s="132"/>
      <c r="AH15" s="132"/>
      <c r="AI15" s="132"/>
      <c r="AJ15" s="132"/>
      <c r="AK15" s="132">
        <f>INDEX(Niveaux!$A$1115:$L$1151,$AO$11+1+1,MATCH($O$5,Niveaux!$B$1115:$L$1115,0)+1)</f>
        <v>0</v>
      </c>
      <c r="AL15" s="132"/>
      <c r="AO15" s="29"/>
      <c r="AQ15" s="87">
        <v>6</v>
      </c>
      <c r="AR15" s="139" t="str">
        <f>IF($AU$5&lt;&gt;0,IF($O$5="CLERC",Sorts!E9,Sorts!E33),"")</f>
        <v>Détection du Poison</v>
      </c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40"/>
      <c r="BE15" s="141">
        <v>0</v>
      </c>
      <c r="BF15" s="139"/>
      <c r="BG15" s="142">
        <f>IF($AU$5&lt;&gt;0,IF($O$5="CLERC",Sorts!F9,Sorts!F33),"")</f>
        <v>0</v>
      </c>
      <c r="BH15" s="142"/>
      <c r="BI15" s="142"/>
      <c r="BJ15" s="142" t="str">
        <f>IF($AU$5&lt;&gt;0,IF($O$5="CLERC",Sorts!G9,Sorts!G33),"")</f>
        <v>1r/n</v>
      </c>
      <c r="BK15" s="142"/>
      <c r="BL15" s="142"/>
      <c r="BM15" s="89" t="str">
        <f>IF($AU$5&lt;&gt;0,IF($O$5="CLERC",Sorts!H9,Sorts!H33),"")</f>
        <v>X</v>
      </c>
      <c r="BN15" s="89" t="str">
        <f>IF($AU$5&lt;&gt;0,IF($O$5="CLERC",Sorts!I9,Sorts!I33),"")</f>
        <v>X</v>
      </c>
      <c r="BO15" s="94" t="str">
        <f>IF($AU$5&lt;&gt;0,IF($O$5="CLERC",Sorts!J9,Sorts!J33),"")</f>
        <v>X</v>
      </c>
      <c r="BP15" s="89"/>
      <c r="BQ15" s="133" t="s">
        <v>1391</v>
      </c>
      <c r="BR15" s="134"/>
      <c r="BS15" s="89">
        <v>6</v>
      </c>
      <c r="BT15" s="135" t="str">
        <f>IF($AU$7&lt;&gt;0,IF($O$5="ILLUSIONNISTE",Sorts!K124,Sorts!E80),"")</f>
        <v/>
      </c>
      <c r="BU15" s="136"/>
      <c r="BV15" s="136"/>
      <c r="BW15" s="136"/>
      <c r="BX15" s="136"/>
      <c r="BY15" s="136"/>
      <c r="BZ15" s="136"/>
      <c r="CA15" s="136"/>
      <c r="CB15" s="136"/>
      <c r="CC15" s="136"/>
      <c r="CD15" s="136"/>
      <c r="CE15" s="136"/>
      <c r="CF15" s="136"/>
      <c r="CG15" s="136">
        <v>0</v>
      </c>
      <c r="CH15" s="137"/>
      <c r="CI15" s="138" t="str">
        <f>IF($AU$7&lt;&gt;0,IF($O$5="ILLUSIONNISTE",Sorts!L124,Sorts!F80),"")</f>
        <v/>
      </c>
      <c r="CJ15" s="134"/>
      <c r="CK15" s="142" t="str">
        <f>IF($AU$7&lt;&gt;0,IF($O$5="ILLUSIONNISTE",Sorts!M124,Sorts!G80),"")</f>
        <v/>
      </c>
      <c r="CL15" s="142"/>
      <c r="CM15" s="142"/>
      <c r="CN15" s="89" t="str">
        <f>IF($AU$7&lt;&gt;0,IF($O$5="ILLUSIONNISTE",Sorts!N124,Sorts!H80),"")</f>
        <v/>
      </c>
      <c r="CO15" s="89" t="str">
        <f>IF($AU$7&lt;&gt;0,IF($O$5="ILLUSIONNISTE",Sorts!O124,Sorts!I80),"")</f>
        <v/>
      </c>
      <c r="CP15" s="94" t="str">
        <f>IF($AU$7&lt;&gt;0,IF($O$5="ILLUSIONNISTE",Sorts!P124,Sorts!J80),"")</f>
        <v/>
      </c>
      <c r="CQ15" s="61"/>
      <c r="CS15" s="87">
        <v>12</v>
      </c>
      <c r="CT15" s="139" t="str">
        <f>IF($AU$5&lt;&gt;0,IF(OR($O$5="CLERC",$O$5="PALADIN"),Sorts!K15,Sorts!K39),"")</f>
        <v>Obscurcissement</v>
      </c>
      <c r="CU15" s="139"/>
      <c r="CV15" s="139"/>
      <c r="CW15" s="139"/>
      <c r="CX15" s="139"/>
      <c r="CY15" s="139"/>
      <c r="CZ15" s="139"/>
      <c r="DA15" s="139"/>
      <c r="DB15" s="139"/>
      <c r="DC15" s="139"/>
      <c r="DD15" s="139"/>
      <c r="DE15" s="139"/>
      <c r="DF15" s="140"/>
      <c r="DG15" s="141">
        <v>0</v>
      </c>
      <c r="DH15" s="134"/>
      <c r="DI15" s="142">
        <f>IF($AU$5&lt;&gt;0,IF(OR($O$5="CLERC",$O$5="PALADIN"),Sorts!L15,Sorts!L39),"")</f>
        <v>0</v>
      </c>
      <c r="DJ15" s="142"/>
      <c r="DK15" s="142"/>
      <c r="DL15" s="142" t="str">
        <f>IF($AU$5&lt;&gt;0,IF(OR($O$5="CLERC",$O$5="PALADIN"),Sorts!M15,Sorts!M39),"")</f>
        <v>4r/n</v>
      </c>
      <c r="DM15" s="142"/>
      <c r="DN15" s="142"/>
      <c r="DO15" s="89" t="str">
        <f>IF($AU$5&lt;&gt;0,IF(OR($O$5="CLERC",$O$5="PALADIN"),Sorts!N15,Sorts!N39),"")</f>
        <v>X</v>
      </c>
      <c r="DP15" s="89" t="str">
        <f>IF($AU$5&lt;&gt;0,IF(OR($O$5="CLERC",$O$5="PALADIN"),Sorts!O15,Sorts!O39),"")</f>
        <v>X</v>
      </c>
      <c r="DQ15" s="94" t="str">
        <f>IF($AU$5&lt;&gt;0,IF(OR($O$5="CLERC",$O$5="PALADIN"),Sorts!P15,Sorts!P39),"")</f>
        <v>/</v>
      </c>
      <c r="DR15" s="89"/>
      <c r="DS15" s="133" t="s">
        <v>1391</v>
      </c>
      <c r="DT15" s="134"/>
      <c r="DU15" s="89">
        <v>12</v>
      </c>
      <c r="DV15" s="135" t="str">
        <f>IF($AU$7&lt;&gt;0,IF($O$5="Illusionniste",Sorts!Q130,Sorts!K86),"")</f>
        <v/>
      </c>
      <c r="DW15" s="136"/>
      <c r="DX15" s="136"/>
      <c r="DY15" s="136"/>
      <c r="DZ15" s="136"/>
      <c r="EA15" s="136"/>
      <c r="EB15" s="136"/>
      <c r="EC15" s="136"/>
      <c r="ED15" s="136"/>
      <c r="EE15" s="136"/>
      <c r="EF15" s="136"/>
      <c r="EG15" s="136"/>
      <c r="EH15" s="136"/>
      <c r="EI15" s="136">
        <v>0</v>
      </c>
      <c r="EJ15" s="137"/>
      <c r="EK15" s="138" t="str">
        <f>IF($AU$7&lt;&gt;0,IF($O$5="Illusionniste",Sorts!R130,Sorts!L86),"")</f>
        <v/>
      </c>
      <c r="EL15" s="134"/>
      <c r="EM15" s="142" t="str">
        <f>IF($AU$7&lt;&gt;0,IF($O$5="Illusionniste",Sorts!S130,Sorts!M86),"")</f>
        <v/>
      </c>
      <c r="EN15" s="142"/>
      <c r="EO15" s="142"/>
      <c r="EP15" s="89" t="str">
        <f>IF($AU$7&lt;&gt;0,IF($O$5="Illusionniste",Sorts!T130,Sorts!N86),"")</f>
        <v/>
      </c>
      <c r="EQ15" s="89" t="str">
        <f>IF($AU$7&lt;&gt;0,IF($O$5="Illusionniste",Sorts!U130,Sorts!O86),"")</f>
        <v/>
      </c>
      <c r="ER15" s="94" t="str">
        <f>IF($AU$7&lt;&gt;0,IF($O$5="Illusionniste",Sorts!V130,Sorts!P86),"")</f>
        <v/>
      </c>
      <c r="ES15" s="61"/>
      <c r="EU15" s="87">
        <v>12</v>
      </c>
      <c r="EV15" s="139" t="str">
        <f>IF($AU$5&lt;&gt;0,IF(OR($O$5="CLERC",$O$5="PALADIN"),Sorts!W15,Sorts!W39),"")</f>
        <v>Soins Majeurs</v>
      </c>
      <c r="EW15" s="139"/>
      <c r="EX15" s="139"/>
      <c r="EY15" s="139"/>
      <c r="EZ15" s="139"/>
      <c r="FA15" s="139"/>
      <c r="FB15" s="139"/>
      <c r="FC15" s="139"/>
      <c r="FD15" s="139"/>
      <c r="FE15" s="139"/>
      <c r="FF15" s="139"/>
      <c r="FG15" s="139"/>
      <c r="FH15" s="140"/>
      <c r="FI15" s="141">
        <v>0</v>
      </c>
      <c r="FJ15" s="134"/>
      <c r="FK15" s="142" t="str">
        <f>IF($AU$5&lt;&gt;0,IF(OR($O$5="CLERC",$O$5="PALADIN"),Sorts!X15,Sorts!X39),"")</f>
        <v>T</v>
      </c>
      <c r="FL15" s="142"/>
      <c r="FM15" s="142"/>
      <c r="FN15" s="138" t="str">
        <f>IF($AU$5&lt;&gt;0,IF(OR($O$5="CLERC",$O$5="PALADIN"),Sorts!Y15,Sorts!Y39),"")</f>
        <v>P</v>
      </c>
      <c r="FO15" s="139"/>
      <c r="FP15" s="134"/>
      <c r="FQ15" s="89" t="str">
        <f>IF($AU$5&lt;&gt;0,IF(OR($O$5="CLERC",$O$5="PALADIN"),Sorts!Z15,Sorts!Z39),"")</f>
        <v>X</v>
      </c>
      <c r="FR15" s="89" t="str">
        <f>IF($AU$5&lt;&gt;0,IF(OR($O$5="CLERC",$O$5="PALADIN"),Sorts!AA15,Sorts!AA39),"")</f>
        <v>X</v>
      </c>
      <c r="FS15" s="94" t="str">
        <f>IF($AU$5&lt;&gt;0,IF(OR($O$5="CLERC",$O$5="PALADIN"),Sorts!AB15,Sorts!AB39),"")</f>
        <v>X</v>
      </c>
      <c r="FT15" s="89"/>
      <c r="FU15" s="133" t="s">
        <v>1391</v>
      </c>
      <c r="FV15" s="134"/>
      <c r="FW15" s="89">
        <v>12</v>
      </c>
      <c r="FX15" s="135" t="str">
        <f>IF($AU$7&lt;&gt;0,IF($O$5="Illusionniste",Sorts!AC130,Sorts!W86),"")</f>
        <v/>
      </c>
      <c r="FY15" s="136"/>
      <c r="FZ15" s="136"/>
      <c r="GA15" s="136"/>
      <c r="GB15" s="136"/>
      <c r="GC15" s="136"/>
      <c r="GD15" s="136"/>
      <c r="GE15" s="136"/>
      <c r="GF15" s="136"/>
      <c r="GG15" s="136"/>
      <c r="GH15" s="136"/>
      <c r="GI15" s="136"/>
      <c r="GJ15" s="136"/>
      <c r="GK15" s="136">
        <v>0</v>
      </c>
      <c r="GL15" s="137"/>
      <c r="GM15" s="138" t="str">
        <f>IF($AU$7&lt;&gt;0,IF($O$5="Illusionniste",Sorts!AD130,Sorts!X86),"")</f>
        <v/>
      </c>
      <c r="GN15" s="134"/>
      <c r="GO15" s="142" t="str">
        <f>IF($AU$7&lt;&gt;0,IF($O$5="Illusionniste",Sorts!AE130,Sorts!Y86),"")</f>
        <v/>
      </c>
      <c r="GP15" s="142"/>
      <c r="GQ15" s="142"/>
      <c r="GR15" s="89" t="str">
        <f>IF($AU$7&lt;&gt;0,IF($O$5="Illusionniste",Sorts!AF130,Sorts!Z86),"")</f>
        <v/>
      </c>
      <c r="GS15" s="89" t="str">
        <f>IF($AU$7&lt;&gt;0,IF($O$5="Illusionniste",Sorts!AG130,Sorts!AA86),"")</f>
        <v/>
      </c>
      <c r="GT15" s="94" t="str">
        <f>IF($AU$7&lt;&gt;0,IF($O$5="Illusionniste",Sorts!AH130,Sorts!AB86),"")</f>
        <v/>
      </c>
      <c r="GU15" s="61"/>
      <c r="GW15" s="87">
        <v>12</v>
      </c>
      <c r="GX15" s="139" t="str">
        <f>IF($AU$5&lt;&gt;0,IF(OR($O$5="CLERC",$O$5="PALADIN"),Sorts!AI15,Sorts!AI39),"")</f>
        <v>Transmutation d’Eau en Poussière</v>
      </c>
      <c r="GY15" s="139"/>
      <c r="GZ15" s="139"/>
      <c r="HA15" s="139"/>
      <c r="HB15" s="139"/>
      <c r="HC15" s="139"/>
      <c r="HD15" s="139"/>
      <c r="HE15" s="139"/>
      <c r="HF15" s="139"/>
      <c r="HG15" s="139"/>
      <c r="HH15" s="139"/>
      <c r="HI15" s="139"/>
      <c r="HJ15" s="140"/>
      <c r="HK15" s="141">
        <v>0</v>
      </c>
      <c r="HL15" s="134"/>
      <c r="HM15" s="142" t="str">
        <f>IF($AU$5&lt;&gt;0,IF(OR($O$5="CLERC",$O$5="PALADIN"),Sorts!AJ15,Sorts!AJ39),"")</f>
        <v>6''</v>
      </c>
      <c r="HN15" s="142"/>
      <c r="HO15" s="142"/>
      <c r="HP15" s="142" t="str">
        <f>IF($AU$5&lt;&gt;0,IF(OR($O$5="CLERC",$O$5="PALADIN"),Sorts!AK15,Sorts!AK39),"")</f>
        <v>P</v>
      </c>
      <c r="HQ15" s="142"/>
      <c r="HR15" s="142"/>
      <c r="HS15" s="89" t="str">
        <f>IF($AU$5&lt;&gt;0,IF(OR($O$5="CLERC",$O$5="PALADIN"),Sorts!AL15,Sorts!AL39),"")</f>
        <v>X</v>
      </c>
      <c r="HT15" s="89" t="str">
        <f>IF($AU$5&lt;&gt;0,IF(OR($O$5="CLERC",$O$5="PALADIN"),Sorts!AM15,Sorts!AM39),"")</f>
        <v>X</v>
      </c>
      <c r="HU15" s="94" t="str">
        <f>IF($AU$5&lt;&gt;0,IF(OR($O$5="CLERC",$O$5="PALADIN"),Sorts!AN15,Sorts!AN39),"")</f>
        <v>X</v>
      </c>
      <c r="HV15" s="89"/>
      <c r="HW15" s="133" t="s">
        <v>1391</v>
      </c>
      <c r="HX15" s="134"/>
      <c r="HY15" s="89">
        <v>12</v>
      </c>
      <c r="HZ15" s="135" t="str">
        <f>IF($AU$7&lt;&gt;0,IF($O$5="Illusionniste",Sorts!AO130,Sorts!AI86),"")</f>
        <v/>
      </c>
      <c r="IA15" s="136"/>
      <c r="IB15" s="136"/>
      <c r="IC15" s="136"/>
      <c r="ID15" s="136"/>
      <c r="IE15" s="136"/>
      <c r="IF15" s="136"/>
      <c r="IG15" s="136"/>
      <c r="IH15" s="136"/>
      <c r="II15" s="136"/>
      <c r="IJ15" s="136"/>
      <c r="IK15" s="136"/>
      <c r="IL15" s="136"/>
      <c r="IM15" s="136">
        <v>0</v>
      </c>
      <c r="IN15" s="137"/>
      <c r="IO15" s="138" t="str">
        <f>IF($AU$7&lt;&gt;0,IF($O$5="Illusionniste",Sorts!AP130,Sorts!AJ86),"")</f>
        <v/>
      </c>
      <c r="IP15" s="134"/>
      <c r="IQ15" s="142" t="str">
        <f>IF($AU$7&lt;&gt;0,IF($O$5="Illusionniste",Sorts!AQ130,Sorts!AK86),"")</f>
        <v/>
      </c>
      <c r="IR15" s="142"/>
      <c r="IS15" s="142"/>
      <c r="IT15" s="89" t="str">
        <f>IF($AU$7&lt;&gt;0,IF($O$5="Illusionniste",Sorts!AR130,Sorts!AL86),"")</f>
        <v/>
      </c>
      <c r="IU15" s="89" t="str">
        <f>IF($AU$7&lt;&gt;0,IF($O$5="Illusionniste",Sorts!AS130,Sorts!AM86),"")</f>
        <v/>
      </c>
      <c r="IV15" s="94" t="str">
        <f>IF($AU$7&lt;&gt;0,IF($O$5="Illusionniste",Sorts!AT130,Sorts!AN86),"")</f>
        <v/>
      </c>
      <c r="IW15" s="61"/>
      <c r="IY15" s="87"/>
      <c r="IZ15" s="139"/>
      <c r="JA15" s="139"/>
      <c r="JB15" s="139"/>
      <c r="JC15" s="139"/>
      <c r="JD15" s="139"/>
      <c r="JE15" s="139"/>
      <c r="JF15" s="139"/>
      <c r="JG15" s="139"/>
      <c r="JH15" s="139"/>
      <c r="JI15" s="139"/>
      <c r="JJ15" s="139"/>
      <c r="JK15" s="139"/>
      <c r="JL15" s="140"/>
      <c r="JM15" s="141"/>
      <c r="JN15" s="134"/>
      <c r="JO15" s="142"/>
      <c r="JP15" s="142"/>
      <c r="JQ15" s="142"/>
      <c r="JR15" s="142"/>
      <c r="JS15" s="142"/>
      <c r="JT15" s="142"/>
      <c r="JU15" s="89"/>
      <c r="JV15" s="89"/>
      <c r="JW15" s="94"/>
      <c r="JX15" s="89"/>
      <c r="JY15" s="133" t="s">
        <v>1391</v>
      </c>
      <c r="JZ15" s="134"/>
      <c r="KA15" s="89">
        <v>12</v>
      </c>
      <c r="KB15" s="138" t="str">
        <f>IF($AU$7&lt;&gt;0,IF($O$5="Illusionniste",Sorts!BA130,Sorts!AU86),"")</f>
        <v/>
      </c>
      <c r="KC15" s="139"/>
      <c r="KD15" s="139"/>
      <c r="KE15" s="139"/>
      <c r="KF15" s="139"/>
      <c r="KG15" s="139"/>
      <c r="KH15" s="139"/>
      <c r="KI15" s="139"/>
      <c r="KJ15" s="139"/>
      <c r="KK15" s="139"/>
      <c r="KL15" s="139"/>
      <c r="KM15" s="139"/>
      <c r="KN15" s="140"/>
      <c r="KO15" s="136">
        <v>0</v>
      </c>
      <c r="KP15" s="137"/>
      <c r="KQ15" s="138" t="str">
        <f>IF($AU$7&lt;&gt;0,IF($O$5="Illusionniste",Sorts!BA130,Sorts!AV86),"")</f>
        <v/>
      </c>
      <c r="KR15" s="134"/>
      <c r="KS15" s="142" t="str">
        <f>IF($AU$7&lt;&gt;0,IF($O$5="Illusionniste",Sorts!BA130,Sorts!AW86),"")</f>
        <v/>
      </c>
      <c r="KT15" s="142"/>
      <c r="KU15" s="142"/>
      <c r="KV15" s="89" t="str">
        <f>IF($AU$7&lt;&gt;0,IF($O$5="Illusionniste",Sorts!BA130,Sorts!AX86),"")</f>
        <v/>
      </c>
      <c r="KW15" s="89" t="str">
        <f>IF($AU$7&lt;&gt;0,IF($O$5="Illusionniste",Sorts!BA130,Sorts!AY86),"")</f>
        <v/>
      </c>
      <c r="KX15" s="94" t="str">
        <f>IF($AU$7&lt;&gt;0,IF($O$5="Illusionniste",Sorts!BA130,Sorts!AZ86),"")</f>
        <v/>
      </c>
    </row>
    <row r="16" spans="2:310" ht="17.45" customHeight="1" thickBot="1" x14ac:dyDescent="0.35">
      <c r="B16" s="293"/>
      <c r="C16" s="294"/>
      <c r="E16" s="295"/>
      <c r="F16" s="296"/>
      <c r="G16" s="290" t="s">
        <v>53</v>
      </c>
      <c r="H16" s="177"/>
      <c r="I16" s="299"/>
      <c r="J16" s="300"/>
      <c r="K16" s="17"/>
      <c r="L16" s="350" t="s">
        <v>88</v>
      </c>
      <c r="M16" s="350"/>
      <c r="N16" s="21">
        <f>IF(OR($O$5="CLERC",$O$5="DRUIDE",AND($O$5="BARDE",$AM$5&gt;10)),VLOOKUP($B$15,Caractéristiques!$B$160:$L$184,3,FALSE),0)</f>
        <v>2</v>
      </c>
      <c r="O16" s="21">
        <f>IF(OR($O$5="CLERC",$O$5="DRUIDE",AND($O$5="BARDE",$AM$5&gt;10)),VLOOKUP($B$15,Caractéristiques!$B$160:$L$184,4,FALSE),0)</f>
        <v>2</v>
      </c>
      <c r="P16" s="21">
        <f>IF(OR($O$5="CLERC",$O$5="DRUIDE",AND($O$5="BARDE",$AM$5&gt;10)),VLOOKUP($B$15,Caractéristiques!$B$160:$L$184,5,FALSE),0)</f>
        <v>1</v>
      </c>
      <c r="Q16" s="22">
        <f>IF(OR($O$5="CLERC",$O$5="DRUIDE",AND($O$5="BARDE",$AM$5&gt;10)),VLOOKUP($B$15,Caractéristiques!$B$160:$L$184,6,FALSE),0)</f>
        <v>0</v>
      </c>
      <c r="R16" s="17"/>
      <c r="S16" s="290" t="s">
        <v>90</v>
      </c>
      <c r="T16" s="177"/>
      <c r="U16" s="288" t="e">
        <f>IF(OR($O$5="CLERC",$O$5="DRUIDE"),VLOOKUP($B$15,Autres!#REF!,6,FALSE),"no")</f>
        <v>#REF!</v>
      </c>
      <c r="V16" s="289" t="e">
        <f>IF(OR($O$5="CLERC",$O$5="DRUIDE"),VLOOKUP($B$15,Autres!#REF!,6,FALSE),"no")</f>
        <v>#REF!</v>
      </c>
      <c r="W16" s="17"/>
      <c r="X16" s="290" t="s">
        <v>91</v>
      </c>
      <c r="Y16" s="177"/>
      <c r="Z16" s="299"/>
      <c r="AA16" s="300"/>
      <c r="AB16" s="17"/>
      <c r="AC16" s="17"/>
      <c r="AD16" s="18"/>
      <c r="AF16" s="149" t="s">
        <v>1418</v>
      </c>
      <c r="AG16" s="132"/>
      <c r="AH16" s="132"/>
      <c r="AI16" s="132"/>
      <c r="AJ16" s="132"/>
      <c r="AK16" s="132">
        <f>INDEX(Niveaux!$A$1115:$L$1151,$AO$11+1,MATCH($O$5,Niveaux!$B$1115:$L$1115,0)+1)</f>
        <v>0</v>
      </c>
      <c r="AL16" s="132"/>
      <c r="AO16" s="29"/>
      <c r="AQ16" s="87">
        <v>7</v>
      </c>
      <c r="AR16" s="139" t="str">
        <f>IF($AU$5&lt;&gt;0,IF($O$5="CLERC",Sorts!E10,Sorts!E34),"")</f>
        <v>Enchevêtrement</v>
      </c>
      <c r="AS16" s="139"/>
      <c r="AT16" s="139"/>
      <c r="AU16" s="139"/>
      <c r="AV16" s="139"/>
      <c r="AW16" s="139"/>
      <c r="AX16" s="139"/>
      <c r="AY16" s="139"/>
      <c r="AZ16" s="139"/>
      <c r="BA16" s="139"/>
      <c r="BB16" s="139"/>
      <c r="BC16" s="139"/>
      <c r="BD16" s="140"/>
      <c r="BE16" s="141">
        <v>0</v>
      </c>
      <c r="BF16" s="139"/>
      <c r="BG16" s="142" t="str">
        <f>IF($AU$5&lt;&gt;0,IF($O$5="CLERC",Sorts!F10,Sorts!F34),"")</f>
        <v>8''</v>
      </c>
      <c r="BH16" s="142"/>
      <c r="BI16" s="142"/>
      <c r="BJ16" s="142" t="str">
        <f>IF($AU$5&lt;&gt;0,IF($O$5="CLERC",Sorts!G10,Sorts!G34),"")</f>
        <v>1t</v>
      </c>
      <c r="BK16" s="142"/>
      <c r="BL16" s="142"/>
      <c r="BM16" s="89" t="str">
        <f>IF($AU$5&lt;&gt;0,IF($O$5="CLERC",Sorts!H10,Sorts!H34),"")</f>
        <v>X</v>
      </c>
      <c r="BN16" s="89" t="str">
        <f>IF($AU$5&lt;&gt;0,IF($O$5="CLERC",Sorts!I10,Sorts!I34),"")</f>
        <v>X</v>
      </c>
      <c r="BO16" s="94" t="str">
        <f>IF($AU$5&lt;&gt;0,IF($O$5="CLERC",Sorts!J10,Sorts!J34),"")</f>
        <v>X</v>
      </c>
      <c r="BP16" s="89"/>
      <c r="BQ16" s="133" t="s">
        <v>1391</v>
      </c>
      <c r="BR16" s="134"/>
      <c r="BS16" s="89">
        <v>7</v>
      </c>
      <c r="BT16" s="135" t="str">
        <f>IF($AU$7&lt;&gt;0,IF($O$5="ILLUSIONNISTE",Sorts!K125,Sorts!E81),"")</f>
        <v/>
      </c>
      <c r="BU16" s="136"/>
      <c r="BV16" s="136"/>
      <c r="BW16" s="136"/>
      <c r="BX16" s="136"/>
      <c r="BY16" s="136"/>
      <c r="BZ16" s="136"/>
      <c r="CA16" s="136"/>
      <c r="CB16" s="136"/>
      <c r="CC16" s="136"/>
      <c r="CD16" s="136"/>
      <c r="CE16" s="136"/>
      <c r="CF16" s="136"/>
      <c r="CG16" s="136">
        <v>0</v>
      </c>
      <c r="CH16" s="137"/>
      <c r="CI16" s="138" t="str">
        <f>IF($AU$7&lt;&gt;0,IF($O$5="ILLUSIONNISTE",Sorts!L125,Sorts!F81),"")</f>
        <v/>
      </c>
      <c r="CJ16" s="134"/>
      <c r="CK16" s="142" t="str">
        <f>IF($AU$7&lt;&gt;0,IF($O$5="ILLUSIONNISTE",Sorts!M125,Sorts!G81),"")</f>
        <v/>
      </c>
      <c r="CL16" s="142"/>
      <c r="CM16" s="142"/>
      <c r="CN16" s="89" t="str">
        <f>IF($AU$7&lt;&gt;0,IF($O$5="ILLUSIONNISTE",Sorts!N125,Sorts!H81),"")</f>
        <v/>
      </c>
      <c r="CO16" s="89" t="str">
        <f>IF($AU$7&lt;&gt;0,IF($O$5="ILLUSIONNISTE",Sorts!O125,Sorts!I81),"")</f>
        <v/>
      </c>
      <c r="CP16" s="94" t="str">
        <f>IF($AU$7&lt;&gt;0,IF($O$5="ILLUSIONNISTE",Sorts!P125,Sorts!J81),"")</f>
        <v/>
      </c>
      <c r="CQ16" s="61"/>
      <c r="CS16" s="87">
        <v>13</v>
      </c>
      <c r="CT16" s="139" t="str">
        <f>IF($AU$5&lt;&gt;0,IF(OR($O$5="CLERC",$O$5="PALADIN"),Sorts!K16,Sorts!K40),"")</f>
        <v>Peau d’Écorce</v>
      </c>
      <c r="CU16" s="139"/>
      <c r="CV16" s="139"/>
      <c r="CW16" s="139"/>
      <c r="CX16" s="139"/>
      <c r="CY16" s="139"/>
      <c r="CZ16" s="139"/>
      <c r="DA16" s="139"/>
      <c r="DB16" s="139"/>
      <c r="DC16" s="139"/>
      <c r="DD16" s="139"/>
      <c r="DE16" s="139"/>
      <c r="DF16" s="140"/>
      <c r="DG16" s="141">
        <v>0</v>
      </c>
      <c r="DH16" s="134"/>
      <c r="DI16" s="142" t="str">
        <f>IF($AU$5&lt;&gt;0,IF(OR($O$5="CLERC",$O$5="PALADIN"),Sorts!L16,Sorts!L40),"")</f>
        <v>T</v>
      </c>
      <c r="DJ16" s="142"/>
      <c r="DK16" s="142"/>
      <c r="DL16" s="142" t="str">
        <f>IF($AU$5&lt;&gt;0,IF(OR($O$5="CLERC",$O$5="PALADIN"),Sorts!M16,Sorts!M40),"")</f>
        <v>4r+1/n</v>
      </c>
      <c r="DM16" s="142"/>
      <c r="DN16" s="142"/>
      <c r="DO16" s="89" t="str">
        <f>IF($AU$5&lt;&gt;0,IF(OR($O$5="CLERC",$O$5="PALADIN"),Sorts!N16,Sorts!N40),"")</f>
        <v>X</v>
      </c>
      <c r="DP16" s="89" t="str">
        <f>IF($AU$5&lt;&gt;0,IF(OR($O$5="CLERC",$O$5="PALADIN"),Sorts!O16,Sorts!O40),"")</f>
        <v>X</v>
      </c>
      <c r="DQ16" s="94" t="str">
        <f>IF($AU$5&lt;&gt;0,IF(OR($O$5="CLERC",$O$5="PALADIN"),Sorts!P16,Sorts!P40),"")</f>
        <v>X</v>
      </c>
      <c r="DR16" s="89"/>
      <c r="DS16" s="133" t="s">
        <v>1391</v>
      </c>
      <c r="DT16" s="134"/>
      <c r="DU16" s="89">
        <v>13</v>
      </c>
      <c r="DV16" s="135" t="str">
        <f>IF($AU$7&lt;&gt;0,IF($O$5="Illusionniste",Sorts!Q131,Sorts!K87),"")</f>
        <v/>
      </c>
      <c r="DW16" s="136"/>
      <c r="DX16" s="136"/>
      <c r="DY16" s="136"/>
      <c r="DZ16" s="136"/>
      <c r="EA16" s="136"/>
      <c r="EB16" s="136"/>
      <c r="EC16" s="136"/>
      <c r="ED16" s="136"/>
      <c r="EE16" s="136"/>
      <c r="EF16" s="136"/>
      <c r="EG16" s="136"/>
      <c r="EH16" s="136"/>
      <c r="EI16" s="136">
        <v>0</v>
      </c>
      <c r="EJ16" s="137"/>
      <c r="EK16" s="138" t="str">
        <f>IF($AU$7&lt;&gt;0,IF($O$5="Illusionniste",Sorts!R131,Sorts!L87),"")</f>
        <v/>
      </c>
      <c r="EL16" s="134"/>
      <c r="EM16" s="142" t="str">
        <f>IF($AU$7&lt;&gt;0,IF($O$5="Illusionniste",Sorts!S131,Sorts!M87),"")</f>
        <v/>
      </c>
      <c r="EN16" s="142"/>
      <c r="EO16" s="142"/>
      <c r="EP16" s="89" t="str">
        <f>IF($AU$7&lt;&gt;0,IF($O$5="Illusionniste",Sorts!T131,Sorts!N87),"")</f>
        <v/>
      </c>
      <c r="EQ16" s="89" t="str">
        <f>IF($AU$7&lt;&gt;0,IF($O$5="Illusionniste",Sorts!U131,Sorts!O87),"")</f>
        <v/>
      </c>
      <c r="ER16" s="94" t="str">
        <f>IF($AU$7&lt;&gt;0,IF($O$5="Illusionniste",Sorts!V131,Sorts!P87),"")</f>
        <v/>
      </c>
      <c r="ES16" s="61"/>
      <c r="EU16" s="87">
        <v>13</v>
      </c>
      <c r="EV16" s="139">
        <f>IF($AU$5&lt;&gt;0,IF(OR($O$5="CLERC",$O$5="PALADIN"),Sorts!W16,Sorts!W40),"")</f>
        <v>0</v>
      </c>
      <c r="EW16" s="139"/>
      <c r="EX16" s="139"/>
      <c r="EY16" s="139"/>
      <c r="EZ16" s="139"/>
      <c r="FA16" s="139"/>
      <c r="FB16" s="139"/>
      <c r="FC16" s="139"/>
      <c r="FD16" s="139"/>
      <c r="FE16" s="139"/>
      <c r="FF16" s="139"/>
      <c r="FG16" s="139"/>
      <c r="FH16" s="140"/>
      <c r="FI16" s="141">
        <v>0</v>
      </c>
      <c r="FJ16" s="134"/>
      <c r="FK16" s="142">
        <f>IF($AU$5&lt;&gt;0,IF(OR($O$5="CLERC",$O$5="PALADIN"),Sorts!X16,Sorts!X40),"")</f>
        <v>0</v>
      </c>
      <c r="FL16" s="142"/>
      <c r="FM16" s="142"/>
      <c r="FN16" s="138">
        <f>IF($AU$5&lt;&gt;0,IF(OR($O$5="CLERC",$O$5="PALADIN"),Sorts!Y16,Sorts!Y40),"")</f>
        <v>0</v>
      </c>
      <c r="FO16" s="139"/>
      <c r="FP16" s="134"/>
      <c r="FQ16" s="89">
        <f>IF($AU$5&lt;&gt;0,IF(OR($O$5="CLERC",$O$5="PALADIN"),Sorts!Z16,Sorts!Z40),"")</f>
        <v>0</v>
      </c>
      <c r="FR16" s="89">
        <f>IF($AU$5&lt;&gt;0,IF(OR($O$5="CLERC",$O$5="PALADIN"),Sorts!AA16,Sorts!AA40),"")</f>
        <v>0</v>
      </c>
      <c r="FS16" s="94">
        <f>IF($AU$5&lt;&gt;0,IF(OR($O$5="CLERC",$O$5="PALADIN"),Sorts!AB16,Sorts!AB40),"")</f>
        <v>0</v>
      </c>
      <c r="FT16" s="89"/>
      <c r="FU16" s="133" t="s">
        <v>1391</v>
      </c>
      <c r="FV16" s="134"/>
      <c r="FW16" s="89">
        <v>13</v>
      </c>
      <c r="FX16" s="135" t="str">
        <f>IF($AU$7&lt;&gt;0,IF($O$5="Illusionniste",Sorts!AC131,Sorts!W87),"")</f>
        <v/>
      </c>
      <c r="FY16" s="136"/>
      <c r="FZ16" s="136"/>
      <c r="GA16" s="136"/>
      <c r="GB16" s="136"/>
      <c r="GC16" s="136"/>
      <c r="GD16" s="136"/>
      <c r="GE16" s="136"/>
      <c r="GF16" s="136"/>
      <c r="GG16" s="136"/>
      <c r="GH16" s="136"/>
      <c r="GI16" s="136"/>
      <c r="GJ16" s="136"/>
      <c r="GK16" s="136">
        <v>0</v>
      </c>
      <c r="GL16" s="137"/>
      <c r="GM16" s="138" t="str">
        <f>IF($AU$7&lt;&gt;0,IF($O$5="Illusionniste",Sorts!AD131,Sorts!X87),"")</f>
        <v/>
      </c>
      <c r="GN16" s="134"/>
      <c r="GO16" s="142" t="str">
        <f>IF($AU$7&lt;&gt;0,IF($O$5="Illusionniste",Sorts!AE131,Sorts!Y87),"")</f>
        <v/>
      </c>
      <c r="GP16" s="142"/>
      <c r="GQ16" s="142"/>
      <c r="GR16" s="89" t="str">
        <f>IF($AU$7&lt;&gt;0,IF($O$5="Illusionniste",Sorts!AF131,Sorts!Z87),"")</f>
        <v/>
      </c>
      <c r="GS16" s="89" t="str">
        <f>IF($AU$7&lt;&gt;0,IF($O$5="Illusionniste",Sorts!AG131,Sorts!AA87),"")</f>
        <v/>
      </c>
      <c r="GT16" s="94" t="str">
        <f>IF($AU$7&lt;&gt;0,IF($O$5="Illusionniste",Sorts!AH131,Sorts!AB87),"")</f>
        <v/>
      </c>
      <c r="GU16" s="61"/>
      <c r="GW16" s="87">
        <v>13</v>
      </c>
      <c r="GX16" s="139"/>
      <c r="GY16" s="139"/>
      <c r="GZ16" s="139"/>
      <c r="HA16" s="139"/>
      <c r="HB16" s="139"/>
      <c r="HC16" s="139"/>
      <c r="HD16" s="139"/>
      <c r="HE16" s="139"/>
      <c r="HF16" s="139"/>
      <c r="HG16" s="139"/>
      <c r="HH16" s="139"/>
      <c r="HI16" s="139"/>
      <c r="HJ16" s="140"/>
      <c r="HK16" s="141"/>
      <c r="HL16" s="134"/>
      <c r="HM16" s="142"/>
      <c r="HN16" s="142"/>
      <c r="HO16" s="142"/>
      <c r="HP16" s="142"/>
      <c r="HQ16" s="142"/>
      <c r="HR16" s="142"/>
      <c r="HS16" s="89"/>
      <c r="HT16" s="89"/>
      <c r="HU16" s="94"/>
      <c r="HV16" s="89"/>
      <c r="HW16" s="133" t="s">
        <v>1391</v>
      </c>
      <c r="HX16" s="134"/>
      <c r="HY16" s="89">
        <v>13</v>
      </c>
      <c r="HZ16" s="135" t="str">
        <f>IF($AU$7&lt;&gt;0,IF($O$5="Illusionniste",Sorts!AO131,Sorts!AI87),"")</f>
        <v/>
      </c>
      <c r="IA16" s="136"/>
      <c r="IB16" s="136"/>
      <c r="IC16" s="136"/>
      <c r="ID16" s="136"/>
      <c r="IE16" s="136"/>
      <c r="IF16" s="136"/>
      <c r="IG16" s="136"/>
      <c r="IH16" s="136"/>
      <c r="II16" s="136"/>
      <c r="IJ16" s="136"/>
      <c r="IK16" s="136"/>
      <c r="IL16" s="136"/>
      <c r="IM16" s="136">
        <v>0</v>
      </c>
      <c r="IN16" s="137"/>
      <c r="IO16" s="138" t="str">
        <f>IF($AU$7&lt;&gt;0,IF($O$5="Illusionniste",Sorts!AP131,Sorts!AJ87),"")</f>
        <v/>
      </c>
      <c r="IP16" s="134"/>
      <c r="IQ16" s="142" t="str">
        <f>IF($AU$7&lt;&gt;0,IF($O$5="Illusionniste",Sorts!AQ131,Sorts!AK87),"")</f>
        <v/>
      </c>
      <c r="IR16" s="142"/>
      <c r="IS16" s="142"/>
      <c r="IT16" s="89" t="str">
        <f>IF($AU$7&lt;&gt;0,IF($O$5="Illusionniste",Sorts!AR131,Sorts!AL87),"")</f>
        <v/>
      </c>
      <c r="IU16" s="89" t="str">
        <f>IF($AU$7&lt;&gt;0,IF($O$5="Illusionniste",Sorts!AS131,Sorts!AM87),"")</f>
        <v/>
      </c>
      <c r="IV16" s="94" t="str">
        <f>IF($AU$7&lt;&gt;0,IF($O$5="Illusionniste",Sorts!AT131,Sorts!AN87),"")</f>
        <v/>
      </c>
      <c r="IW16" s="61"/>
      <c r="IY16" s="87"/>
      <c r="IZ16" s="139"/>
      <c r="JA16" s="139"/>
      <c r="JB16" s="139"/>
      <c r="JC16" s="139"/>
      <c r="JD16" s="139"/>
      <c r="JE16" s="139"/>
      <c r="JF16" s="139"/>
      <c r="JG16" s="139"/>
      <c r="JH16" s="139"/>
      <c r="JI16" s="139"/>
      <c r="JJ16" s="139"/>
      <c r="JK16" s="139"/>
      <c r="JL16" s="140"/>
      <c r="JM16" s="141"/>
      <c r="JN16" s="134"/>
      <c r="JO16" s="142"/>
      <c r="JP16" s="142"/>
      <c r="JQ16" s="142"/>
      <c r="JR16" s="142"/>
      <c r="JS16" s="142"/>
      <c r="JT16" s="142"/>
      <c r="JU16" s="89"/>
      <c r="JV16" s="89"/>
      <c r="JW16" s="94"/>
      <c r="JX16" s="89"/>
      <c r="JY16" s="133" t="s">
        <v>1391</v>
      </c>
      <c r="JZ16" s="134"/>
      <c r="KA16" s="89">
        <v>13</v>
      </c>
      <c r="KB16" s="138" t="str">
        <f>IF($AU$7&lt;&gt;0,IF($O$5="Illusionniste",Sorts!BA131,Sorts!AU87),"")</f>
        <v/>
      </c>
      <c r="KC16" s="139"/>
      <c r="KD16" s="139"/>
      <c r="KE16" s="139"/>
      <c r="KF16" s="139"/>
      <c r="KG16" s="139"/>
      <c r="KH16" s="139"/>
      <c r="KI16" s="139"/>
      <c r="KJ16" s="139"/>
      <c r="KK16" s="139"/>
      <c r="KL16" s="139"/>
      <c r="KM16" s="139"/>
      <c r="KN16" s="140"/>
      <c r="KO16" s="136">
        <v>0</v>
      </c>
      <c r="KP16" s="137"/>
      <c r="KQ16" s="138" t="str">
        <f>IF($AU$7&lt;&gt;0,IF($O$5="Illusionniste",Sorts!BA131,Sorts!AV87),"")</f>
        <v/>
      </c>
      <c r="KR16" s="134"/>
      <c r="KS16" s="142" t="str">
        <f>IF($AU$7&lt;&gt;0,IF($O$5="Illusionniste",Sorts!BA131,Sorts!AW87),"")</f>
        <v/>
      </c>
      <c r="KT16" s="142"/>
      <c r="KU16" s="142"/>
      <c r="KV16" s="89" t="str">
        <f>IF($AU$7&lt;&gt;0,IF($O$5="Illusionniste",Sorts!BA131,Sorts!AX87),"")</f>
        <v/>
      </c>
      <c r="KW16" s="89" t="str">
        <f>IF($AU$7&lt;&gt;0,IF($O$5="Illusionniste",Sorts!BA131,Sorts!AY87),"")</f>
        <v/>
      </c>
      <c r="KX16" s="94" t="str">
        <f>IF($AU$7&lt;&gt;0,IF($O$5="Illusionniste",Sorts!BA131,Sorts!AZ87),"")</f>
        <v/>
      </c>
    </row>
    <row r="17" spans="2:310" ht="17.25" thickTop="1" x14ac:dyDescent="0.3">
      <c r="B17" s="291">
        <v>15</v>
      </c>
      <c r="C17" s="292"/>
      <c r="E17" s="295" t="s">
        <v>20</v>
      </c>
      <c r="F17" s="296"/>
      <c r="G17" s="283" t="s">
        <v>25</v>
      </c>
      <c r="H17" s="285"/>
      <c r="I17" s="297">
        <f>VLOOKUP($B$17,Caractéristiques!$B$187:$E$211,2,FALSE)</f>
        <v>0</v>
      </c>
      <c r="J17" s="298"/>
      <c r="K17" s="14"/>
      <c r="L17" s="283" t="s">
        <v>93</v>
      </c>
      <c r="M17" s="284"/>
      <c r="N17" s="284"/>
      <c r="O17" s="284"/>
      <c r="P17" s="285"/>
      <c r="Q17" s="306">
        <f>VLOOKUP($B$17,Caractéristiques!$B$187:$E$211,3,FALSE)</f>
        <v>0</v>
      </c>
      <c r="R17" s="307"/>
      <c r="S17" s="14"/>
      <c r="T17" s="283" t="s">
        <v>95</v>
      </c>
      <c r="U17" s="284"/>
      <c r="V17" s="284"/>
      <c r="W17" s="284"/>
      <c r="X17" s="284"/>
      <c r="Y17" s="284"/>
      <c r="Z17" s="285"/>
      <c r="AA17" s="297">
        <f>VLOOKUP($B$17,Caractéristiques!$B$187:$E$211,4,FALSE)</f>
        <v>-1</v>
      </c>
      <c r="AB17" s="298"/>
      <c r="AC17" s="14"/>
      <c r="AD17" s="15"/>
      <c r="AF17" s="149" t="s">
        <v>1419</v>
      </c>
      <c r="AG17" s="132"/>
      <c r="AH17" s="132"/>
      <c r="AI17" s="132"/>
      <c r="AJ17" s="132"/>
      <c r="AK17" s="132" t="str">
        <f>IF($AO$11&lt;2,"-",INDEX(Niveaux!$A$1115:$L$1151,$AO$11+1-1,MATCH($O$5,Niveaux!$B$1115:$L$1115,0)+1))</f>
        <v>-</v>
      </c>
      <c r="AL17" s="132"/>
      <c r="AO17" s="29"/>
      <c r="AQ17" s="87">
        <v>8</v>
      </c>
      <c r="AR17" s="139" t="str">
        <f>IF($AU$5&lt;&gt;0,IF($O$5="CLERC",Sorts!E11,Sorts!E35),"")</f>
        <v>Invisibilité aux Animaux</v>
      </c>
      <c r="AS17" s="139"/>
      <c r="AT17" s="139"/>
      <c r="AU17" s="139"/>
      <c r="AV17" s="139"/>
      <c r="AW17" s="139"/>
      <c r="AX17" s="139"/>
      <c r="AY17" s="139"/>
      <c r="AZ17" s="139"/>
      <c r="BA17" s="139"/>
      <c r="BB17" s="139"/>
      <c r="BC17" s="139"/>
      <c r="BD17" s="140"/>
      <c r="BE17" s="141">
        <v>0</v>
      </c>
      <c r="BF17" s="139"/>
      <c r="BG17" s="142" t="str">
        <f>IF($AU$5&lt;&gt;0,IF($O$5="CLERC",Sorts!F11,Sorts!F35),"")</f>
        <v>T</v>
      </c>
      <c r="BH17" s="142"/>
      <c r="BI17" s="142"/>
      <c r="BJ17" s="142" t="str">
        <f>IF($AU$5&lt;&gt;0,IF($O$5="CLERC",Sorts!G11,Sorts!G35),"")</f>
        <v>1t+1r/n</v>
      </c>
      <c r="BK17" s="142"/>
      <c r="BL17" s="142"/>
      <c r="BM17" s="89" t="str">
        <f>IF($AU$5&lt;&gt;0,IF($O$5="CLERC",Sorts!H11,Sorts!H35),"")</f>
        <v>/</v>
      </c>
      <c r="BN17" s="89" t="str">
        <f>IF($AU$5&lt;&gt;0,IF($O$5="CLERC",Sorts!I11,Sorts!I35),"")</f>
        <v>X</v>
      </c>
      <c r="BO17" s="94" t="str">
        <f>IF($AU$5&lt;&gt;0,IF($O$5="CLERC",Sorts!J11,Sorts!J35),"")</f>
        <v>X</v>
      </c>
      <c r="BP17" s="89"/>
      <c r="BQ17" s="133" t="s">
        <v>1391</v>
      </c>
      <c r="BR17" s="134"/>
      <c r="BS17" s="89">
        <v>8</v>
      </c>
      <c r="BT17" s="135" t="str">
        <f>IF($AU$7&lt;&gt;0,IF($O$5="ILLUSIONNISTE",Sorts!K126,Sorts!E82),"")</f>
        <v/>
      </c>
      <c r="BU17" s="136"/>
      <c r="BV17" s="136"/>
      <c r="BW17" s="136"/>
      <c r="BX17" s="136"/>
      <c r="BY17" s="136"/>
      <c r="BZ17" s="136"/>
      <c r="CA17" s="136"/>
      <c r="CB17" s="136"/>
      <c r="CC17" s="136"/>
      <c r="CD17" s="136"/>
      <c r="CE17" s="136"/>
      <c r="CF17" s="136"/>
      <c r="CG17" s="136">
        <v>0</v>
      </c>
      <c r="CH17" s="137"/>
      <c r="CI17" s="138" t="str">
        <f>IF($AU$7&lt;&gt;0,IF($O$5="ILLUSIONNISTE",Sorts!L126,Sorts!F82),"")</f>
        <v/>
      </c>
      <c r="CJ17" s="134"/>
      <c r="CK17" s="142" t="str">
        <f>IF($AU$7&lt;&gt;0,IF($O$5="ILLUSIONNISTE",Sorts!M126,Sorts!G82),"")</f>
        <v/>
      </c>
      <c r="CL17" s="142"/>
      <c r="CM17" s="142"/>
      <c r="CN17" s="89" t="str">
        <f>IF($AU$7&lt;&gt;0,IF($O$5="ILLUSIONNISTE",Sorts!N126,Sorts!H82),"")</f>
        <v/>
      </c>
      <c r="CO17" s="89" t="str">
        <f>IF($AU$7&lt;&gt;0,IF($O$5="ILLUSIONNISTE",Sorts!O126,Sorts!I82),"")</f>
        <v/>
      </c>
      <c r="CP17" s="94" t="str">
        <f>IF($AU$7&lt;&gt;0,IF($O$5="ILLUSIONNISTE",Sorts!P126,Sorts!J82),"")</f>
        <v/>
      </c>
      <c r="CQ17" s="61"/>
      <c r="CS17" s="87">
        <v>14</v>
      </c>
      <c r="CT17" s="139" t="str">
        <f>IF($AU$5&lt;&gt;0,IF(OR($O$5="CLERC",$O$5="PALADIN"),Sorts!K17,Sorts!K41),"")</f>
        <v>Piège à Feu</v>
      </c>
      <c r="CU17" s="139"/>
      <c r="CV17" s="139"/>
      <c r="CW17" s="139"/>
      <c r="CX17" s="139"/>
      <c r="CY17" s="139"/>
      <c r="CZ17" s="139"/>
      <c r="DA17" s="139"/>
      <c r="DB17" s="139"/>
      <c r="DC17" s="139"/>
      <c r="DD17" s="139"/>
      <c r="DE17" s="139"/>
      <c r="DF17" s="140"/>
      <c r="DG17" s="141">
        <v>0</v>
      </c>
      <c r="DH17" s="134"/>
      <c r="DI17" s="142" t="str">
        <f>IF($AU$5&lt;&gt;0,IF(OR($O$5="CLERC",$O$5="PALADIN"),Sorts!L17,Sorts!L41),"")</f>
        <v>T</v>
      </c>
      <c r="DJ17" s="142"/>
      <c r="DK17" s="142"/>
      <c r="DL17" s="142" t="str">
        <f>IF($AU$5&lt;&gt;0,IF(OR($O$5="CLERC",$O$5="PALADIN"),Sorts!M17,Sorts!M41),"")</f>
        <v>P+S</v>
      </c>
      <c r="DM17" s="142"/>
      <c r="DN17" s="142"/>
      <c r="DO17" s="89" t="str">
        <f>IF($AU$5&lt;&gt;0,IF(OR($O$5="CLERC",$O$5="PALADIN"),Sorts!N17,Sorts!N41),"")</f>
        <v>X</v>
      </c>
      <c r="DP17" s="89" t="str">
        <f>IF($AU$5&lt;&gt;0,IF(OR($O$5="CLERC",$O$5="PALADIN"),Sorts!O17,Sorts!O41),"")</f>
        <v>X</v>
      </c>
      <c r="DQ17" s="94" t="str">
        <f>IF($AU$5&lt;&gt;0,IF(OR($O$5="CLERC",$O$5="PALADIN"),Sorts!P17,Sorts!P41),"")</f>
        <v>X</v>
      </c>
      <c r="DR17" s="89"/>
      <c r="DS17" s="133" t="s">
        <v>1391</v>
      </c>
      <c r="DT17" s="134"/>
      <c r="DU17" s="89">
        <v>14</v>
      </c>
      <c r="DV17" s="135" t="str">
        <f>IF($AU$7&lt;&gt;0,IF($O$5="Illusionniste",Sorts!Q132,Sorts!K88),"")</f>
        <v/>
      </c>
      <c r="DW17" s="136"/>
      <c r="DX17" s="136"/>
      <c r="DY17" s="136"/>
      <c r="DZ17" s="136"/>
      <c r="EA17" s="136"/>
      <c r="EB17" s="136"/>
      <c r="EC17" s="136"/>
      <c r="ED17" s="136"/>
      <c r="EE17" s="136"/>
      <c r="EF17" s="136"/>
      <c r="EG17" s="136"/>
      <c r="EH17" s="136"/>
      <c r="EI17" s="136">
        <v>0</v>
      </c>
      <c r="EJ17" s="137"/>
      <c r="EK17" s="138" t="str">
        <f>IF($AU$7&lt;&gt;0,IF($O$5="Illusionniste",Sorts!R132,Sorts!L88),"")</f>
        <v/>
      </c>
      <c r="EL17" s="134"/>
      <c r="EM17" s="142" t="str">
        <f>IF($AU$7&lt;&gt;0,IF($O$5="Illusionniste",Sorts!S132,Sorts!M88),"")</f>
        <v/>
      </c>
      <c r="EN17" s="142"/>
      <c r="EO17" s="142"/>
      <c r="EP17" s="89" t="str">
        <f>IF($AU$7&lt;&gt;0,IF($O$5="Illusionniste",Sorts!T132,Sorts!N88),"")</f>
        <v/>
      </c>
      <c r="EQ17" s="89" t="str">
        <f>IF($AU$7&lt;&gt;0,IF($O$5="Illusionniste",Sorts!U132,Sorts!O88),"")</f>
        <v/>
      </c>
      <c r="ER17" s="94" t="str">
        <f>IF($AU$7&lt;&gt;0,IF($O$5="Illusionniste",Sorts!V132,Sorts!P88),"")</f>
        <v/>
      </c>
      <c r="ES17" s="61"/>
      <c r="EU17" s="87">
        <v>14</v>
      </c>
      <c r="EV17" s="139">
        <f>IF($AU$5&lt;&gt;0,IF(OR($O$5="CLERC",$O$5="PALADIN"),Sorts!W17,Sorts!W41),"")</f>
        <v>0</v>
      </c>
      <c r="EW17" s="139"/>
      <c r="EX17" s="139"/>
      <c r="EY17" s="139"/>
      <c r="EZ17" s="139"/>
      <c r="FA17" s="139"/>
      <c r="FB17" s="139"/>
      <c r="FC17" s="139"/>
      <c r="FD17" s="139"/>
      <c r="FE17" s="139"/>
      <c r="FF17" s="139"/>
      <c r="FG17" s="139"/>
      <c r="FH17" s="140"/>
      <c r="FI17" s="141">
        <v>0</v>
      </c>
      <c r="FJ17" s="134"/>
      <c r="FK17" s="142">
        <f>IF($AU$5&lt;&gt;0,IF(OR($O$5="CLERC",$O$5="PALADIN"),Sorts!X17,Sorts!X41),"")</f>
        <v>0</v>
      </c>
      <c r="FL17" s="142"/>
      <c r="FM17" s="142"/>
      <c r="FN17" s="138">
        <f>IF($AU$5&lt;&gt;0,IF(OR($O$5="CLERC",$O$5="PALADIN"),Sorts!Y17,Sorts!Y41),"")</f>
        <v>0</v>
      </c>
      <c r="FO17" s="139"/>
      <c r="FP17" s="134"/>
      <c r="FQ17" s="89">
        <f>IF($AU$5&lt;&gt;0,IF(OR($O$5="CLERC",$O$5="PALADIN"),Sorts!Z17,Sorts!Z41),"")</f>
        <v>0</v>
      </c>
      <c r="FR17" s="89">
        <f>IF($AU$5&lt;&gt;0,IF(OR($O$5="CLERC",$O$5="PALADIN"),Sorts!AA17,Sorts!AA41),"")</f>
        <v>0</v>
      </c>
      <c r="FS17" s="94">
        <f>IF($AU$5&lt;&gt;0,IF(OR($O$5="CLERC",$O$5="PALADIN"),Sorts!AB17,Sorts!AB41),"")</f>
        <v>0</v>
      </c>
      <c r="FT17" s="89"/>
      <c r="FU17" s="133" t="s">
        <v>1391</v>
      </c>
      <c r="FV17" s="134"/>
      <c r="FW17" s="89">
        <v>14</v>
      </c>
      <c r="FX17" s="135" t="str">
        <f>IF($AU$7&lt;&gt;0,IF($O$5="Illusionniste",Sorts!AC132,Sorts!W88),"")</f>
        <v/>
      </c>
      <c r="FY17" s="136"/>
      <c r="FZ17" s="136"/>
      <c r="GA17" s="136"/>
      <c r="GB17" s="136"/>
      <c r="GC17" s="136"/>
      <c r="GD17" s="136"/>
      <c r="GE17" s="136"/>
      <c r="GF17" s="136"/>
      <c r="GG17" s="136"/>
      <c r="GH17" s="136"/>
      <c r="GI17" s="136"/>
      <c r="GJ17" s="136"/>
      <c r="GK17" s="136">
        <v>0</v>
      </c>
      <c r="GL17" s="137"/>
      <c r="GM17" s="138" t="str">
        <f>IF($AU$7&lt;&gt;0,IF($O$5="Illusionniste",Sorts!AD132,Sorts!X88),"")</f>
        <v/>
      </c>
      <c r="GN17" s="134"/>
      <c r="GO17" s="142" t="str">
        <f>IF($AU$7&lt;&gt;0,IF($O$5="Illusionniste",Sorts!AE132,Sorts!Y88),"")</f>
        <v/>
      </c>
      <c r="GP17" s="142"/>
      <c r="GQ17" s="142"/>
      <c r="GR17" s="89" t="str">
        <f>IF($AU$7&lt;&gt;0,IF($O$5="Illusionniste",Sorts!AF132,Sorts!Z88),"")</f>
        <v/>
      </c>
      <c r="GS17" s="89" t="str">
        <f>IF($AU$7&lt;&gt;0,IF($O$5="Illusionniste",Sorts!AG132,Sorts!AA88),"")</f>
        <v/>
      </c>
      <c r="GT17" s="94" t="str">
        <f>IF($AU$7&lt;&gt;0,IF($O$5="Illusionniste",Sorts!AH132,Sorts!AB88),"")</f>
        <v/>
      </c>
      <c r="GU17" s="61"/>
      <c r="GW17" s="87">
        <v>14</v>
      </c>
      <c r="GX17" s="139"/>
      <c r="GY17" s="139"/>
      <c r="GZ17" s="139"/>
      <c r="HA17" s="139"/>
      <c r="HB17" s="139"/>
      <c r="HC17" s="139"/>
      <c r="HD17" s="139"/>
      <c r="HE17" s="139"/>
      <c r="HF17" s="139"/>
      <c r="HG17" s="139"/>
      <c r="HH17" s="139"/>
      <c r="HI17" s="139"/>
      <c r="HJ17" s="140"/>
      <c r="HK17" s="141"/>
      <c r="HL17" s="134"/>
      <c r="HM17" s="142"/>
      <c r="HN17" s="142"/>
      <c r="HO17" s="142"/>
      <c r="HP17" s="142"/>
      <c r="HQ17" s="142"/>
      <c r="HR17" s="142"/>
      <c r="HS17" s="89"/>
      <c r="HT17" s="89"/>
      <c r="HU17" s="94"/>
      <c r="HV17" s="89"/>
      <c r="HW17" s="133" t="s">
        <v>1391</v>
      </c>
      <c r="HX17" s="134"/>
      <c r="HY17" s="89">
        <v>14</v>
      </c>
      <c r="HZ17" s="135" t="str">
        <f>IF($AU$7&lt;&gt;0,IF($O$5="Illusionniste",Sorts!AO132,Sorts!AI88),"")</f>
        <v/>
      </c>
      <c r="IA17" s="136"/>
      <c r="IB17" s="136"/>
      <c r="IC17" s="136"/>
      <c r="ID17" s="136"/>
      <c r="IE17" s="136"/>
      <c r="IF17" s="136"/>
      <c r="IG17" s="136"/>
      <c r="IH17" s="136"/>
      <c r="II17" s="136"/>
      <c r="IJ17" s="136"/>
      <c r="IK17" s="136"/>
      <c r="IL17" s="136"/>
      <c r="IM17" s="136">
        <v>0</v>
      </c>
      <c r="IN17" s="137"/>
      <c r="IO17" s="138" t="str">
        <f>IF($AU$7&lt;&gt;0,IF($O$5="Illusionniste",Sorts!AP132,Sorts!AJ88),"")</f>
        <v/>
      </c>
      <c r="IP17" s="134"/>
      <c r="IQ17" s="142" t="str">
        <f>IF($AU$7&lt;&gt;0,IF($O$5="Illusionniste",Sorts!AQ132,Sorts!AK88),"")</f>
        <v/>
      </c>
      <c r="IR17" s="142"/>
      <c r="IS17" s="142"/>
      <c r="IT17" s="89" t="str">
        <f>IF($AU$7&lt;&gt;0,IF($O$5="Illusionniste",Sorts!AR132,Sorts!AL88),"")</f>
        <v/>
      </c>
      <c r="IU17" s="89" t="str">
        <f>IF($AU$7&lt;&gt;0,IF($O$5="Illusionniste",Sorts!AS132,Sorts!AM88),"")</f>
        <v/>
      </c>
      <c r="IV17" s="94" t="str">
        <f>IF($AU$7&lt;&gt;0,IF($O$5="Illusionniste",Sorts!AT132,Sorts!AN88),"")</f>
        <v/>
      </c>
      <c r="IW17" s="61"/>
      <c r="IY17" s="87"/>
      <c r="IZ17" s="139"/>
      <c r="JA17" s="139"/>
      <c r="JB17" s="139"/>
      <c r="JC17" s="139"/>
      <c r="JD17" s="139"/>
      <c r="JE17" s="139"/>
      <c r="JF17" s="139"/>
      <c r="JG17" s="139"/>
      <c r="JH17" s="139"/>
      <c r="JI17" s="139"/>
      <c r="JJ17" s="139"/>
      <c r="JK17" s="139"/>
      <c r="JL17" s="140"/>
      <c r="JM17" s="141"/>
      <c r="JN17" s="134"/>
      <c r="JO17" s="142"/>
      <c r="JP17" s="142"/>
      <c r="JQ17" s="142"/>
      <c r="JR17" s="142"/>
      <c r="JS17" s="142"/>
      <c r="JT17" s="142"/>
      <c r="JU17" s="89"/>
      <c r="JV17" s="89"/>
      <c r="JW17" s="94"/>
      <c r="JX17" s="89"/>
      <c r="JY17" s="133" t="s">
        <v>1391</v>
      </c>
      <c r="JZ17" s="134"/>
      <c r="KA17" s="89">
        <v>14</v>
      </c>
      <c r="KB17" s="138" t="str">
        <f>IF($AU$7&lt;&gt;0,IF($O$5="Illusionniste",Sorts!BA132,Sorts!AU88),"")</f>
        <v/>
      </c>
      <c r="KC17" s="139"/>
      <c r="KD17" s="139"/>
      <c r="KE17" s="139"/>
      <c r="KF17" s="139"/>
      <c r="KG17" s="139"/>
      <c r="KH17" s="139"/>
      <c r="KI17" s="139"/>
      <c r="KJ17" s="139"/>
      <c r="KK17" s="139"/>
      <c r="KL17" s="139"/>
      <c r="KM17" s="139"/>
      <c r="KN17" s="140"/>
      <c r="KO17" s="136">
        <v>0</v>
      </c>
      <c r="KP17" s="137"/>
      <c r="KQ17" s="138" t="str">
        <f>IF($AU$7&lt;&gt;0,IF($O$5="Illusionniste",Sorts!BA132,Sorts!AV88),"")</f>
        <v/>
      </c>
      <c r="KR17" s="134"/>
      <c r="KS17" s="142" t="str">
        <f>IF($AU$7&lt;&gt;0,IF($O$5="Illusionniste",Sorts!BA132,Sorts!AW88),"")</f>
        <v/>
      </c>
      <c r="KT17" s="142"/>
      <c r="KU17" s="142"/>
      <c r="KV17" s="89" t="str">
        <f>IF($AU$7&lt;&gt;0,IF($O$5="Illusionniste",Sorts!BA132,Sorts!AX88),"")</f>
        <v/>
      </c>
      <c r="KW17" s="89" t="str">
        <f>IF($AU$7&lt;&gt;0,IF($O$5="Illusionniste",Sorts!BA132,Sorts!AY88),"")</f>
        <v/>
      </c>
      <c r="KX17" s="94" t="str">
        <f>IF($AU$7&lt;&gt;0,IF($O$5="Illusionniste",Sorts!BA132,Sorts!AZ88),"")</f>
        <v/>
      </c>
    </row>
    <row r="18" spans="2:310" ht="17.25" thickBot="1" x14ac:dyDescent="0.35">
      <c r="B18" s="293"/>
      <c r="C18" s="294"/>
      <c r="E18" s="295"/>
      <c r="F18" s="296"/>
      <c r="G18" s="290" t="s">
        <v>92</v>
      </c>
      <c r="H18" s="177"/>
      <c r="I18" s="299"/>
      <c r="J18" s="300"/>
      <c r="K18" s="17"/>
      <c r="L18" s="290" t="s">
        <v>94</v>
      </c>
      <c r="M18" s="176"/>
      <c r="N18" s="176"/>
      <c r="O18" s="176"/>
      <c r="P18" s="177"/>
      <c r="Q18" s="308"/>
      <c r="R18" s="309"/>
      <c r="S18" s="17"/>
      <c r="T18" s="290" t="s">
        <v>96</v>
      </c>
      <c r="U18" s="176"/>
      <c r="V18" s="176"/>
      <c r="W18" s="176"/>
      <c r="X18" s="176"/>
      <c r="Y18" s="176"/>
      <c r="Z18" s="177"/>
      <c r="AA18" s="299"/>
      <c r="AB18" s="300"/>
      <c r="AC18" s="17"/>
      <c r="AD18" s="18"/>
      <c r="AF18" s="149" t="s">
        <v>1420</v>
      </c>
      <c r="AG18" s="132"/>
      <c r="AH18" s="132"/>
      <c r="AI18" s="132"/>
      <c r="AJ18" s="132"/>
      <c r="AK18" s="132" t="str">
        <f>IF($AO$11&lt;3,"-",INDEX(Niveaux!$A$1115:$L$1151,$AO$11+1-2,MATCH($O$5,Niveaux!$B$1115:$L$1115,0)+1))</f>
        <v>-</v>
      </c>
      <c r="AL18" s="132"/>
      <c r="AO18" s="29"/>
      <c r="AQ18" s="87">
        <v>9</v>
      </c>
      <c r="AR18" s="139" t="str">
        <f>IF($AU$5&lt;&gt;0,IF($O$5="CLERC",Sorts!E12,Sorts!E36),"")</f>
        <v>Langage Animal</v>
      </c>
      <c r="AS18" s="139"/>
      <c r="AT18" s="139"/>
      <c r="AU18" s="139"/>
      <c r="AV18" s="139"/>
      <c r="AW18" s="139"/>
      <c r="AX18" s="139"/>
      <c r="AY18" s="139"/>
      <c r="AZ18" s="139"/>
      <c r="BA18" s="139"/>
      <c r="BB18" s="139"/>
      <c r="BC18" s="139"/>
      <c r="BD18" s="140"/>
      <c r="BE18" s="141">
        <v>0</v>
      </c>
      <c r="BF18" s="139"/>
      <c r="BG18" s="142">
        <f>IF($AU$5&lt;&gt;0,IF($O$5="CLERC",Sorts!F12,Sorts!F36),"")</f>
        <v>0</v>
      </c>
      <c r="BH18" s="142"/>
      <c r="BI18" s="142"/>
      <c r="BJ18" s="142" t="str">
        <f>IF($AU$5&lt;&gt;0,IF($O$5="CLERC",Sorts!G12,Sorts!G36),"")</f>
        <v>2r/n</v>
      </c>
      <c r="BK18" s="142"/>
      <c r="BL18" s="142"/>
      <c r="BM18" s="89" t="str">
        <f>IF($AU$5&lt;&gt;0,IF($O$5="CLERC",Sorts!H12,Sorts!H36),"")</f>
        <v>X</v>
      </c>
      <c r="BN18" s="89" t="str">
        <f>IF($AU$5&lt;&gt;0,IF($O$5="CLERC",Sorts!I12,Sorts!I36),"")</f>
        <v>X</v>
      </c>
      <c r="BO18" s="94" t="str">
        <f>IF($AU$5&lt;&gt;0,IF($O$5="CLERC",Sorts!J12,Sorts!J36),"")</f>
        <v>/</v>
      </c>
      <c r="BP18" s="89"/>
      <c r="BQ18" s="133" t="s">
        <v>1391</v>
      </c>
      <c r="BR18" s="134"/>
      <c r="BS18" s="89">
        <v>9</v>
      </c>
      <c r="BT18" s="135" t="str">
        <f>IF($AU$7&lt;&gt;0,IF($O$5="ILLUSIONNISTE",Sorts!K127,Sorts!E83),"")</f>
        <v/>
      </c>
      <c r="BU18" s="136"/>
      <c r="BV18" s="136"/>
      <c r="BW18" s="136"/>
      <c r="BX18" s="136"/>
      <c r="BY18" s="136"/>
      <c r="BZ18" s="136"/>
      <c r="CA18" s="136"/>
      <c r="CB18" s="136"/>
      <c r="CC18" s="136"/>
      <c r="CD18" s="136"/>
      <c r="CE18" s="136"/>
      <c r="CF18" s="136"/>
      <c r="CG18" s="136">
        <v>0</v>
      </c>
      <c r="CH18" s="137"/>
      <c r="CI18" s="138" t="str">
        <f>IF($AU$7&lt;&gt;0,IF($O$5="ILLUSIONNISTE",Sorts!L127,Sorts!F83),"")</f>
        <v/>
      </c>
      <c r="CJ18" s="134"/>
      <c r="CK18" s="142" t="str">
        <f>IF($AU$7&lt;&gt;0,IF($O$5="ILLUSIONNISTE",Sorts!M127,Sorts!G83),"")</f>
        <v/>
      </c>
      <c r="CL18" s="142"/>
      <c r="CM18" s="142"/>
      <c r="CN18" s="89" t="str">
        <f>IF($AU$7&lt;&gt;0,IF($O$5="ILLUSIONNISTE",Sorts!N127,Sorts!H83),"")</f>
        <v/>
      </c>
      <c r="CO18" s="89" t="str">
        <f>IF($AU$7&lt;&gt;0,IF($O$5="ILLUSIONNISTE",Sorts!O127,Sorts!I83),"")</f>
        <v/>
      </c>
      <c r="CP18" s="94" t="str">
        <f>IF($AU$7&lt;&gt;0,IF($O$5="ILLUSIONNISTE",Sorts!P127,Sorts!J83),"")</f>
        <v/>
      </c>
      <c r="CQ18" s="61"/>
      <c r="CS18" s="87">
        <v>15</v>
      </c>
      <c r="CT18" s="139" t="str">
        <f>IF($AU$5&lt;&gt;0,IF(OR($O$5="CLERC",$O$5="PALADIN"),Sorts!K18,Sorts!K42),"")</f>
        <v>Retardement du Poison</v>
      </c>
      <c r="CU18" s="139"/>
      <c r="CV18" s="139"/>
      <c r="CW18" s="139"/>
      <c r="CX18" s="139"/>
      <c r="CY18" s="139"/>
      <c r="CZ18" s="139"/>
      <c r="DA18" s="139"/>
      <c r="DB18" s="139"/>
      <c r="DC18" s="139"/>
      <c r="DD18" s="139"/>
      <c r="DE18" s="139"/>
      <c r="DF18" s="140"/>
      <c r="DG18" s="141">
        <v>0</v>
      </c>
      <c r="DH18" s="134"/>
      <c r="DI18" s="142" t="str">
        <f>IF($AU$5&lt;&gt;0,IF(OR($O$5="CLERC",$O$5="PALADIN"),Sorts!L18,Sorts!L42),"")</f>
        <v>T</v>
      </c>
      <c r="DJ18" s="142"/>
      <c r="DK18" s="142"/>
      <c r="DL18" s="142" t="str">
        <f>IF($AU$5&lt;&gt;0,IF(OR($O$5="CLERC",$O$5="PALADIN"),Sorts!M18,Sorts!M42),"")</f>
        <v>1h/n</v>
      </c>
      <c r="DM18" s="142"/>
      <c r="DN18" s="142"/>
      <c r="DO18" s="89" t="str">
        <f>IF($AU$5&lt;&gt;0,IF(OR($O$5="CLERC",$O$5="PALADIN"),Sorts!N18,Sorts!N42),"")</f>
        <v>X</v>
      </c>
      <c r="DP18" s="89" t="str">
        <f>IF($AU$5&lt;&gt;0,IF(OR($O$5="CLERC",$O$5="PALADIN"),Sorts!O18,Sorts!O42),"")</f>
        <v>X</v>
      </c>
      <c r="DQ18" s="94" t="str">
        <f>IF($AU$5&lt;&gt;0,IF(OR($O$5="CLERC",$O$5="PALADIN"),Sorts!P18,Sorts!P42),"")</f>
        <v>X</v>
      </c>
      <c r="DR18" s="89"/>
      <c r="DS18" s="133" t="s">
        <v>1391</v>
      </c>
      <c r="DT18" s="134"/>
      <c r="DU18" s="89">
        <v>15</v>
      </c>
      <c r="DV18" s="135" t="str">
        <f>IF($AU$7&lt;&gt;0,IF($O$5="Illusionniste",Sorts!Q133,Sorts!K89),"")</f>
        <v/>
      </c>
      <c r="DW18" s="136"/>
      <c r="DX18" s="136"/>
      <c r="DY18" s="136"/>
      <c r="DZ18" s="136"/>
      <c r="EA18" s="136"/>
      <c r="EB18" s="136"/>
      <c r="EC18" s="136"/>
      <c r="ED18" s="136"/>
      <c r="EE18" s="136"/>
      <c r="EF18" s="136"/>
      <c r="EG18" s="136"/>
      <c r="EH18" s="136"/>
      <c r="EI18" s="136">
        <v>0</v>
      </c>
      <c r="EJ18" s="137"/>
      <c r="EK18" s="138" t="str">
        <f>IF($AU$7&lt;&gt;0,IF($O$5="Illusionniste",Sorts!R133,Sorts!L89),"")</f>
        <v/>
      </c>
      <c r="EL18" s="134"/>
      <c r="EM18" s="142" t="str">
        <f>IF($AU$7&lt;&gt;0,IF($O$5="Illusionniste",Sorts!S133,Sorts!M89),"")</f>
        <v/>
      </c>
      <c r="EN18" s="142"/>
      <c r="EO18" s="142"/>
      <c r="EP18" s="89" t="str">
        <f>IF($AU$7&lt;&gt;0,IF($O$5="Illusionniste",Sorts!T133,Sorts!N89),"")</f>
        <v/>
      </c>
      <c r="EQ18" s="89" t="str">
        <f>IF($AU$7&lt;&gt;0,IF($O$5="Illusionniste",Sorts!U133,Sorts!O89),"")</f>
        <v/>
      </c>
      <c r="ER18" s="94" t="str">
        <f>IF($AU$7&lt;&gt;0,IF($O$5="Illusionniste",Sorts!V133,Sorts!P89),"")</f>
        <v/>
      </c>
      <c r="ES18" s="61"/>
      <c r="EU18" s="87">
        <v>15</v>
      </c>
      <c r="EV18" s="139">
        <f>IF($AU$5&lt;&gt;0,IF(OR($O$5="CLERC",$O$5="PALADIN"),Sorts!W18,Sorts!W42),"")</f>
        <v>0</v>
      </c>
      <c r="EW18" s="139"/>
      <c r="EX18" s="139"/>
      <c r="EY18" s="139"/>
      <c r="EZ18" s="139"/>
      <c r="FA18" s="139"/>
      <c r="FB18" s="139"/>
      <c r="FC18" s="139"/>
      <c r="FD18" s="139"/>
      <c r="FE18" s="139"/>
      <c r="FF18" s="139"/>
      <c r="FG18" s="139"/>
      <c r="FH18" s="140"/>
      <c r="FI18" s="141">
        <v>0</v>
      </c>
      <c r="FJ18" s="134"/>
      <c r="FK18" s="142">
        <f>IF($AU$5&lt;&gt;0,IF(OR($O$5="CLERC",$O$5="PALADIN"),Sorts!X18,Sorts!X42),"")</f>
        <v>0</v>
      </c>
      <c r="FL18" s="142"/>
      <c r="FM18" s="142"/>
      <c r="FN18" s="138">
        <f>IF($AU$5&lt;&gt;0,IF(OR($O$5="CLERC",$O$5="PALADIN"),Sorts!Y18,Sorts!Y42),"")</f>
        <v>0</v>
      </c>
      <c r="FO18" s="139"/>
      <c r="FP18" s="134"/>
      <c r="FQ18" s="89">
        <f>IF($AU$5&lt;&gt;0,IF(OR($O$5="CLERC",$O$5="PALADIN"),Sorts!Z18,Sorts!Z42),"")</f>
        <v>0</v>
      </c>
      <c r="FR18" s="89">
        <f>IF($AU$5&lt;&gt;0,IF(OR($O$5="CLERC",$O$5="PALADIN"),Sorts!AA18,Sorts!AA42),"")</f>
        <v>0</v>
      </c>
      <c r="FS18" s="94">
        <f>IF($AU$5&lt;&gt;0,IF(OR($O$5="CLERC",$O$5="PALADIN"),Sorts!AB18,Sorts!AB42),"")</f>
        <v>0</v>
      </c>
      <c r="FT18" s="89"/>
      <c r="FU18" s="133" t="s">
        <v>1391</v>
      </c>
      <c r="FV18" s="134"/>
      <c r="FW18" s="89">
        <v>15</v>
      </c>
      <c r="FX18" s="135" t="str">
        <f>IF($AU$7&lt;&gt;0,IF($O$5="Illusionniste",Sorts!AC133,Sorts!W89),"")</f>
        <v/>
      </c>
      <c r="FY18" s="136"/>
      <c r="FZ18" s="136"/>
      <c r="GA18" s="136"/>
      <c r="GB18" s="136"/>
      <c r="GC18" s="136"/>
      <c r="GD18" s="136"/>
      <c r="GE18" s="136"/>
      <c r="GF18" s="136"/>
      <c r="GG18" s="136"/>
      <c r="GH18" s="136"/>
      <c r="GI18" s="136"/>
      <c r="GJ18" s="136"/>
      <c r="GK18" s="136">
        <v>0</v>
      </c>
      <c r="GL18" s="137"/>
      <c r="GM18" s="138" t="str">
        <f>IF($AU$7&lt;&gt;0,IF($O$5="Illusionniste",Sorts!AD133,Sorts!X89),"")</f>
        <v/>
      </c>
      <c r="GN18" s="134"/>
      <c r="GO18" s="142" t="str">
        <f>IF($AU$7&lt;&gt;0,IF($O$5="Illusionniste",Sorts!AE133,Sorts!Y89),"")</f>
        <v/>
      </c>
      <c r="GP18" s="142"/>
      <c r="GQ18" s="142"/>
      <c r="GR18" s="89" t="str">
        <f>IF($AU$7&lt;&gt;0,IF($O$5="Illusionniste",Sorts!AF133,Sorts!Z89),"")</f>
        <v/>
      </c>
      <c r="GS18" s="89" t="str">
        <f>IF($AU$7&lt;&gt;0,IF($O$5="Illusionniste",Sorts!AG133,Sorts!AA89),"")</f>
        <v/>
      </c>
      <c r="GT18" s="94" t="str">
        <f>IF($AU$7&lt;&gt;0,IF($O$5="Illusionniste",Sorts!AH133,Sorts!AB89),"")</f>
        <v/>
      </c>
      <c r="GU18" s="61"/>
      <c r="GW18" s="87">
        <v>15</v>
      </c>
      <c r="GX18" s="139"/>
      <c r="GY18" s="139"/>
      <c r="GZ18" s="139"/>
      <c r="HA18" s="139"/>
      <c r="HB18" s="139"/>
      <c r="HC18" s="139"/>
      <c r="HD18" s="139"/>
      <c r="HE18" s="139"/>
      <c r="HF18" s="139"/>
      <c r="HG18" s="139"/>
      <c r="HH18" s="139"/>
      <c r="HI18" s="139"/>
      <c r="HJ18" s="140"/>
      <c r="HK18" s="141"/>
      <c r="HL18" s="134"/>
      <c r="HM18" s="142"/>
      <c r="HN18" s="142"/>
      <c r="HO18" s="142"/>
      <c r="HP18" s="142"/>
      <c r="HQ18" s="142"/>
      <c r="HR18" s="142"/>
      <c r="HS18" s="89"/>
      <c r="HT18" s="89"/>
      <c r="HU18" s="94"/>
      <c r="HV18" s="89"/>
      <c r="HW18" s="133" t="s">
        <v>1391</v>
      </c>
      <c r="HX18" s="134"/>
      <c r="HY18" s="89">
        <v>15</v>
      </c>
      <c r="HZ18" s="135" t="str">
        <f>IF($AU$7&lt;&gt;0,IF($O$5="Illusionniste",Sorts!AO133,Sorts!AI89),"")</f>
        <v/>
      </c>
      <c r="IA18" s="136"/>
      <c r="IB18" s="136"/>
      <c r="IC18" s="136"/>
      <c r="ID18" s="136"/>
      <c r="IE18" s="136"/>
      <c r="IF18" s="136"/>
      <c r="IG18" s="136"/>
      <c r="IH18" s="136"/>
      <c r="II18" s="136"/>
      <c r="IJ18" s="136"/>
      <c r="IK18" s="136"/>
      <c r="IL18" s="136"/>
      <c r="IM18" s="136">
        <v>0</v>
      </c>
      <c r="IN18" s="137"/>
      <c r="IO18" s="138" t="str">
        <f>IF($AU$7&lt;&gt;0,IF($O$5="Illusionniste",Sorts!AP133,Sorts!AJ89),"")</f>
        <v/>
      </c>
      <c r="IP18" s="134"/>
      <c r="IQ18" s="142" t="str">
        <f>IF($AU$7&lt;&gt;0,IF($O$5="Illusionniste",Sorts!AQ133,Sorts!AK89),"")</f>
        <v/>
      </c>
      <c r="IR18" s="142"/>
      <c r="IS18" s="142"/>
      <c r="IT18" s="89" t="str">
        <f>IF($AU$7&lt;&gt;0,IF($O$5="Illusionniste",Sorts!AR133,Sorts!AL89),"")</f>
        <v/>
      </c>
      <c r="IU18" s="89" t="str">
        <f>IF($AU$7&lt;&gt;0,IF($O$5="Illusionniste",Sorts!AS133,Sorts!AM89),"")</f>
        <v/>
      </c>
      <c r="IV18" s="94" t="str">
        <f>IF($AU$7&lt;&gt;0,IF($O$5="Illusionniste",Sorts!AT133,Sorts!AN89),"")</f>
        <v/>
      </c>
      <c r="IW18" s="61"/>
      <c r="IY18" s="87"/>
      <c r="IZ18" s="139"/>
      <c r="JA18" s="139"/>
      <c r="JB18" s="139"/>
      <c r="JC18" s="139"/>
      <c r="JD18" s="139"/>
      <c r="JE18" s="139"/>
      <c r="JF18" s="139"/>
      <c r="JG18" s="139"/>
      <c r="JH18" s="139"/>
      <c r="JI18" s="139"/>
      <c r="JJ18" s="139"/>
      <c r="JK18" s="139"/>
      <c r="JL18" s="140"/>
      <c r="JM18" s="141"/>
      <c r="JN18" s="134"/>
      <c r="JO18" s="142"/>
      <c r="JP18" s="142"/>
      <c r="JQ18" s="142"/>
      <c r="JR18" s="142"/>
      <c r="JS18" s="142"/>
      <c r="JT18" s="142"/>
      <c r="JU18" s="89"/>
      <c r="JV18" s="89"/>
      <c r="JW18" s="94"/>
      <c r="JX18" s="89"/>
      <c r="JY18" s="133" t="s">
        <v>1391</v>
      </c>
      <c r="JZ18" s="134"/>
      <c r="KA18" s="89">
        <v>15</v>
      </c>
      <c r="KB18" s="138" t="str">
        <f>IF($AU$7&lt;&gt;0,IF($O$5="Illusionniste",Sorts!BA133,Sorts!AU89),"")</f>
        <v/>
      </c>
      <c r="KC18" s="139"/>
      <c r="KD18" s="139"/>
      <c r="KE18" s="139"/>
      <c r="KF18" s="139"/>
      <c r="KG18" s="139"/>
      <c r="KH18" s="139"/>
      <c r="KI18" s="139"/>
      <c r="KJ18" s="139"/>
      <c r="KK18" s="139"/>
      <c r="KL18" s="139"/>
      <c r="KM18" s="139"/>
      <c r="KN18" s="140"/>
      <c r="KO18" s="136">
        <v>0</v>
      </c>
      <c r="KP18" s="137"/>
      <c r="KQ18" s="138" t="str">
        <f>IF($AU$7&lt;&gt;0,IF($O$5="Illusionniste",Sorts!BA133,Sorts!AV89),"")</f>
        <v/>
      </c>
      <c r="KR18" s="134"/>
      <c r="KS18" s="142" t="str">
        <f>IF($AU$7&lt;&gt;0,IF($O$5="Illusionniste",Sorts!BA133,Sorts!AW89),"")</f>
        <v/>
      </c>
      <c r="KT18" s="142"/>
      <c r="KU18" s="142"/>
      <c r="KV18" s="89" t="str">
        <f>IF($AU$7&lt;&gt;0,IF($O$5="Illusionniste",Sorts!BA133,Sorts!AX89),"")</f>
        <v/>
      </c>
      <c r="KW18" s="89" t="str">
        <f>IF($AU$7&lt;&gt;0,IF($O$5="Illusionniste",Sorts!BA133,Sorts!AY89),"")</f>
        <v/>
      </c>
      <c r="KX18" s="94" t="str">
        <f>IF($AU$7&lt;&gt;0,IF($O$5="Illusionniste",Sorts!BA133,Sorts!AZ89),"")</f>
        <v/>
      </c>
    </row>
    <row r="19" spans="2:310" ht="17.25" thickTop="1" x14ac:dyDescent="0.3">
      <c r="B19" s="291">
        <v>16</v>
      </c>
      <c r="C19" s="292"/>
      <c r="E19" s="295" t="s">
        <v>21</v>
      </c>
      <c r="F19" s="296"/>
      <c r="G19" s="283" t="s">
        <v>93</v>
      </c>
      <c r="H19" s="284"/>
      <c r="I19" s="285"/>
      <c r="J19" s="297">
        <f>VLOOKUP($B$19,Caractéristiques!$B$214:$F$238,2,FALSE)</f>
        <v>2</v>
      </c>
      <c r="K19" s="298"/>
      <c r="L19" s="14"/>
      <c r="M19" s="283" t="s">
        <v>98</v>
      </c>
      <c r="N19" s="285"/>
      <c r="O19" s="286">
        <f>VLOOKUP($B$19,Caractéristiques!$B$214:$F$238,3,FALSE)</f>
        <v>0.95</v>
      </c>
      <c r="P19" s="287"/>
      <c r="Q19" s="14"/>
      <c r="R19" s="283" t="s">
        <v>100</v>
      </c>
      <c r="S19" s="284"/>
      <c r="T19" s="285"/>
      <c r="U19" s="286">
        <f>VLOOKUP($B$19,Caractéristiques!$B$214:$F$238,4,FALSE)</f>
        <v>0.96</v>
      </c>
      <c r="V19" s="287"/>
      <c r="W19" s="14"/>
      <c r="X19" s="283" t="s">
        <v>102</v>
      </c>
      <c r="Y19" s="284"/>
      <c r="Z19" s="284"/>
      <c r="AA19" s="284"/>
      <c r="AB19" s="285"/>
      <c r="AC19" s="301">
        <f>VLOOKUP($B$19,Caractéristiques!$B$214:$F$238,5,FALSE)</f>
        <v>-2</v>
      </c>
      <c r="AD19" s="302"/>
      <c r="AF19" s="149" t="s">
        <v>1408</v>
      </c>
      <c r="AG19" s="132"/>
      <c r="AH19" s="132"/>
      <c r="AI19" s="132"/>
      <c r="AJ19" s="132"/>
      <c r="AK19" s="132" t="str">
        <f>IF($AO$11&lt;4,"-",INDEX(Niveaux!$A$1115:$L$1151,$AO$11+1-3,MATCH($O$5,Niveaux!$B$1115:$L$1115,0)+1))</f>
        <v>-</v>
      </c>
      <c r="AL19" s="132"/>
      <c r="AO19" s="29"/>
      <c r="AQ19" s="87">
        <v>10</v>
      </c>
      <c r="AR19" s="139" t="str">
        <f>IF($AU$5&lt;&gt;0,IF($O$5="CLERC",Sorts!E13,Sorts!E37),"")</f>
        <v>Localisation des Animaux</v>
      </c>
      <c r="AS19" s="139"/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  <c r="BD19" s="140"/>
      <c r="BE19" s="141">
        <v>0</v>
      </c>
      <c r="BF19" s="139"/>
      <c r="BG19" s="142">
        <f>IF($AU$5&lt;&gt;0,IF($O$5="CLERC",Sorts!F13,Sorts!F37),"")</f>
        <v>0</v>
      </c>
      <c r="BH19" s="142"/>
      <c r="BI19" s="142"/>
      <c r="BJ19" s="142" t="str">
        <f>IF($AU$5&lt;&gt;0,IF($O$5="CLERC",Sorts!G13,Sorts!G37),"")</f>
        <v>1r/n</v>
      </c>
      <c r="BK19" s="142"/>
      <c r="BL19" s="142"/>
      <c r="BM19" s="89" t="str">
        <f>IF($AU$5&lt;&gt;0,IF($O$5="CLERC",Sorts!H13,Sorts!H37),"")</f>
        <v>X</v>
      </c>
      <c r="BN19" s="89" t="str">
        <f>IF($AU$5&lt;&gt;0,IF($O$5="CLERC",Sorts!I13,Sorts!I37),"")</f>
        <v>X</v>
      </c>
      <c r="BO19" s="94" t="str">
        <f>IF($AU$5&lt;&gt;0,IF($O$5="CLERC",Sorts!J13,Sorts!J37),"")</f>
        <v>X</v>
      </c>
      <c r="BP19" s="89"/>
      <c r="BQ19" s="133" t="s">
        <v>1391</v>
      </c>
      <c r="BR19" s="134"/>
      <c r="BS19" s="89">
        <v>10</v>
      </c>
      <c r="BT19" s="135" t="str">
        <f>IF($AU$7&lt;&gt;0,IF($O$5="ILLUSIONNISTE",Sorts!K128,Sorts!E84),"")</f>
        <v/>
      </c>
      <c r="BU19" s="136"/>
      <c r="BV19" s="136"/>
      <c r="BW19" s="136"/>
      <c r="BX19" s="136"/>
      <c r="BY19" s="136"/>
      <c r="BZ19" s="136"/>
      <c r="CA19" s="136"/>
      <c r="CB19" s="136"/>
      <c r="CC19" s="136"/>
      <c r="CD19" s="136"/>
      <c r="CE19" s="136"/>
      <c r="CF19" s="136"/>
      <c r="CG19" s="136">
        <v>0</v>
      </c>
      <c r="CH19" s="137"/>
      <c r="CI19" s="138" t="str">
        <f>IF($AU$7&lt;&gt;0,IF($O$5="ILLUSIONNISTE",Sorts!L128,Sorts!F84),"")</f>
        <v/>
      </c>
      <c r="CJ19" s="134"/>
      <c r="CK19" s="142" t="str">
        <f>IF($AU$7&lt;&gt;0,IF($O$5="ILLUSIONNISTE",Sorts!M128,Sorts!G84),"")</f>
        <v/>
      </c>
      <c r="CL19" s="142"/>
      <c r="CM19" s="142"/>
      <c r="CN19" s="89" t="str">
        <f>IF($AU$7&lt;&gt;0,IF($O$5="ILLUSIONNISTE",Sorts!N128,Sorts!H84),"")</f>
        <v/>
      </c>
      <c r="CO19" s="89" t="str">
        <f>IF($AU$7&lt;&gt;0,IF($O$5="ILLUSIONNISTE",Sorts!O128,Sorts!I84),"")</f>
        <v/>
      </c>
      <c r="CP19" s="94" t="str">
        <f>IF($AU$7&lt;&gt;0,IF($O$5="ILLUSIONNISTE",Sorts!P128,Sorts!J84),"")</f>
        <v/>
      </c>
      <c r="CQ19" s="61"/>
      <c r="CS19" s="87">
        <v>16</v>
      </c>
      <c r="CT19" s="139" t="str">
        <f>IF($AU$5&lt;&gt;0,IF(OR($O$5="CLERC",$O$5="PALADIN"),Sorts!K19,Sorts!K43),"")</f>
        <v>Soins Mineurs</v>
      </c>
      <c r="CU19" s="139"/>
      <c r="CV19" s="139"/>
      <c r="CW19" s="139"/>
      <c r="CX19" s="139"/>
      <c r="CY19" s="139"/>
      <c r="CZ19" s="139"/>
      <c r="DA19" s="139"/>
      <c r="DB19" s="139"/>
      <c r="DC19" s="139"/>
      <c r="DD19" s="139"/>
      <c r="DE19" s="139"/>
      <c r="DF19" s="140"/>
      <c r="DG19" s="141">
        <v>0</v>
      </c>
      <c r="DH19" s="134"/>
      <c r="DI19" s="142" t="str">
        <f>IF($AU$5&lt;&gt;0,IF(OR($O$5="CLERC",$O$5="PALADIN"),Sorts!L19,Sorts!L43),"")</f>
        <v>T</v>
      </c>
      <c r="DJ19" s="142"/>
      <c r="DK19" s="142"/>
      <c r="DL19" s="142" t="str">
        <f>IF($AU$5&lt;&gt;0,IF(OR($O$5="CLERC",$O$5="PALADIN"),Sorts!M19,Sorts!M43),"")</f>
        <v>P</v>
      </c>
      <c r="DM19" s="142"/>
      <c r="DN19" s="142"/>
      <c r="DO19" s="89" t="str">
        <f>IF($AU$5&lt;&gt;0,IF(OR($O$5="CLERC",$O$5="PALADIN"),Sorts!N19,Sorts!N43),"")</f>
        <v>X</v>
      </c>
      <c r="DP19" s="89" t="str">
        <f>IF($AU$5&lt;&gt;0,IF(OR($O$5="CLERC",$O$5="PALADIN"),Sorts!O19,Sorts!O43),"")</f>
        <v>X</v>
      </c>
      <c r="DQ19" s="94" t="str">
        <f>IF($AU$5&lt;&gt;0,IF(OR($O$5="CLERC",$O$5="PALADIN"),Sorts!P19,Sorts!P43),"")</f>
        <v>X</v>
      </c>
      <c r="DR19" s="89"/>
      <c r="DS19" s="133" t="s">
        <v>1391</v>
      </c>
      <c r="DT19" s="134"/>
      <c r="DU19" s="89">
        <v>16</v>
      </c>
      <c r="DV19" s="135" t="str">
        <f>IF($AU$7&lt;&gt;0,IF($O$5="Illusionniste",Sorts!Q134,Sorts!K90),"")</f>
        <v/>
      </c>
      <c r="DW19" s="136"/>
      <c r="DX19" s="136"/>
      <c r="DY19" s="136"/>
      <c r="DZ19" s="136"/>
      <c r="EA19" s="136"/>
      <c r="EB19" s="136"/>
      <c r="EC19" s="136"/>
      <c r="ED19" s="136"/>
      <c r="EE19" s="136"/>
      <c r="EF19" s="136"/>
      <c r="EG19" s="136"/>
      <c r="EH19" s="136"/>
      <c r="EI19" s="136">
        <v>0</v>
      </c>
      <c r="EJ19" s="137"/>
      <c r="EK19" s="138" t="str">
        <f>IF($AU$7&lt;&gt;0,IF($O$5="Illusionniste",Sorts!R134,Sorts!L90),"")</f>
        <v/>
      </c>
      <c r="EL19" s="134"/>
      <c r="EM19" s="142" t="str">
        <f>IF($AU$7&lt;&gt;0,IF($O$5="Illusionniste",Sorts!S134,Sorts!M90),"")</f>
        <v/>
      </c>
      <c r="EN19" s="142"/>
      <c r="EO19" s="142"/>
      <c r="EP19" s="89" t="str">
        <f>IF($AU$7&lt;&gt;0,IF($O$5="Illusionniste",Sorts!T134,Sorts!N90),"")</f>
        <v/>
      </c>
      <c r="EQ19" s="89" t="str">
        <f>IF($AU$7&lt;&gt;0,IF($O$5="Illusionniste",Sorts!U134,Sorts!O90),"")</f>
        <v/>
      </c>
      <c r="ER19" s="94" t="str">
        <f>IF($AU$7&lt;&gt;0,IF($O$5="Illusionniste",Sorts!V134,Sorts!P90),"")</f>
        <v/>
      </c>
      <c r="ES19" s="61"/>
      <c r="EU19" s="87">
        <v>16</v>
      </c>
      <c r="EV19" s="139">
        <f>IF($AU$5&lt;&gt;0,IF(OR($O$5="CLERC",$O$5="PALADIN"),Sorts!W19,Sorts!W43),"")</f>
        <v>0</v>
      </c>
      <c r="EW19" s="139"/>
      <c r="EX19" s="139"/>
      <c r="EY19" s="139"/>
      <c r="EZ19" s="139"/>
      <c r="FA19" s="139"/>
      <c r="FB19" s="139"/>
      <c r="FC19" s="139"/>
      <c r="FD19" s="139"/>
      <c r="FE19" s="139"/>
      <c r="FF19" s="139"/>
      <c r="FG19" s="139"/>
      <c r="FH19" s="140"/>
      <c r="FI19" s="141">
        <v>0</v>
      </c>
      <c r="FJ19" s="134"/>
      <c r="FK19" s="142">
        <f>IF($AU$5&lt;&gt;0,IF(OR($O$5="CLERC",$O$5="PALADIN"),Sorts!X19,Sorts!X43),"")</f>
        <v>0</v>
      </c>
      <c r="FL19" s="142"/>
      <c r="FM19" s="142"/>
      <c r="FN19" s="138">
        <f>IF($AU$5&lt;&gt;0,IF(OR($O$5="CLERC",$O$5="PALADIN"),Sorts!Y19,Sorts!Y43),"")</f>
        <v>0</v>
      </c>
      <c r="FO19" s="139"/>
      <c r="FP19" s="134"/>
      <c r="FQ19" s="89">
        <f>IF($AU$5&lt;&gt;0,IF(OR($O$5="CLERC",$O$5="PALADIN"),Sorts!Z19,Sorts!Z43),"")</f>
        <v>0</v>
      </c>
      <c r="FR19" s="89">
        <f>IF($AU$5&lt;&gt;0,IF(OR($O$5="CLERC",$O$5="PALADIN"),Sorts!AA19,Sorts!AA43),"")</f>
        <v>0</v>
      </c>
      <c r="FS19" s="94">
        <f>IF($AU$5&lt;&gt;0,IF(OR($O$5="CLERC",$O$5="PALADIN"),Sorts!AB19,Sorts!AB43),"")</f>
        <v>0</v>
      </c>
      <c r="FT19" s="89"/>
      <c r="FU19" s="133" t="s">
        <v>1391</v>
      </c>
      <c r="FV19" s="134"/>
      <c r="FW19" s="89">
        <v>16</v>
      </c>
      <c r="FX19" s="135" t="str">
        <f>IF($AU$7&lt;&gt;0,IF($O$5="Illusionniste",Sorts!AC134,Sorts!W90),"")</f>
        <v/>
      </c>
      <c r="FY19" s="136"/>
      <c r="FZ19" s="136"/>
      <c r="GA19" s="136"/>
      <c r="GB19" s="136"/>
      <c r="GC19" s="136"/>
      <c r="GD19" s="136"/>
      <c r="GE19" s="136"/>
      <c r="GF19" s="136"/>
      <c r="GG19" s="136"/>
      <c r="GH19" s="136"/>
      <c r="GI19" s="136"/>
      <c r="GJ19" s="136"/>
      <c r="GK19" s="136">
        <v>0</v>
      </c>
      <c r="GL19" s="137"/>
      <c r="GM19" s="138" t="str">
        <f>IF($AU$7&lt;&gt;0,IF($O$5="Illusionniste",Sorts!AD134,Sorts!X90),"")</f>
        <v/>
      </c>
      <c r="GN19" s="134"/>
      <c r="GO19" s="142" t="str">
        <f>IF($AU$7&lt;&gt;0,IF($O$5="Illusionniste",Sorts!AE134,Sorts!Y90),"")</f>
        <v/>
      </c>
      <c r="GP19" s="142"/>
      <c r="GQ19" s="142"/>
      <c r="GR19" s="89" t="str">
        <f>IF($AU$7&lt;&gt;0,IF($O$5="Illusionniste",Sorts!AF134,Sorts!Z90),"")</f>
        <v/>
      </c>
      <c r="GS19" s="89" t="str">
        <f>IF($AU$7&lt;&gt;0,IF($O$5="Illusionniste",Sorts!AG134,Sorts!AA90),"")</f>
        <v/>
      </c>
      <c r="GT19" s="94" t="str">
        <f>IF($AU$7&lt;&gt;0,IF($O$5="Illusionniste",Sorts!AH134,Sorts!AB90),"")</f>
        <v/>
      </c>
      <c r="GU19" s="61"/>
      <c r="GW19" s="87">
        <v>16</v>
      </c>
      <c r="GX19" s="139"/>
      <c r="GY19" s="139"/>
      <c r="GZ19" s="139"/>
      <c r="HA19" s="139"/>
      <c r="HB19" s="139"/>
      <c r="HC19" s="139"/>
      <c r="HD19" s="139"/>
      <c r="HE19" s="139"/>
      <c r="HF19" s="139"/>
      <c r="HG19" s="139"/>
      <c r="HH19" s="139"/>
      <c r="HI19" s="139"/>
      <c r="HJ19" s="140"/>
      <c r="HK19" s="141"/>
      <c r="HL19" s="134"/>
      <c r="HM19" s="142"/>
      <c r="HN19" s="142"/>
      <c r="HO19" s="142"/>
      <c r="HP19" s="142"/>
      <c r="HQ19" s="142"/>
      <c r="HR19" s="142"/>
      <c r="HS19" s="89"/>
      <c r="HT19" s="89"/>
      <c r="HU19" s="94"/>
      <c r="HV19" s="89"/>
      <c r="HW19" s="133" t="s">
        <v>1391</v>
      </c>
      <c r="HX19" s="134"/>
      <c r="HY19" s="89">
        <v>16</v>
      </c>
      <c r="HZ19" s="135" t="str">
        <f>IF($AU$7&lt;&gt;0,IF($O$5="Illusionniste",Sorts!AO134,Sorts!AI90),"")</f>
        <v/>
      </c>
      <c r="IA19" s="136"/>
      <c r="IB19" s="136"/>
      <c r="IC19" s="136"/>
      <c r="ID19" s="136"/>
      <c r="IE19" s="136"/>
      <c r="IF19" s="136"/>
      <c r="IG19" s="136"/>
      <c r="IH19" s="136"/>
      <c r="II19" s="136"/>
      <c r="IJ19" s="136"/>
      <c r="IK19" s="136"/>
      <c r="IL19" s="136"/>
      <c r="IM19" s="136">
        <v>0</v>
      </c>
      <c r="IN19" s="137"/>
      <c r="IO19" s="138" t="str">
        <f>IF($AU$7&lt;&gt;0,IF($O$5="Illusionniste",Sorts!AP134,Sorts!AJ90),"")</f>
        <v/>
      </c>
      <c r="IP19" s="134"/>
      <c r="IQ19" s="142" t="str">
        <f>IF($AU$7&lt;&gt;0,IF($O$5="Illusionniste",Sorts!AQ134,Sorts!AK90),"")</f>
        <v/>
      </c>
      <c r="IR19" s="142"/>
      <c r="IS19" s="142"/>
      <c r="IT19" s="89" t="str">
        <f>IF($AU$7&lt;&gt;0,IF($O$5="Illusionniste",Sorts!AR134,Sorts!AL90),"")</f>
        <v/>
      </c>
      <c r="IU19" s="89" t="str">
        <f>IF($AU$7&lt;&gt;0,IF($O$5="Illusionniste",Sorts!AS134,Sorts!AM90),"")</f>
        <v/>
      </c>
      <c r="IV19" s="94" t="str">
        <f>IF($AU$7&lt;&gt;0,IF($O$5="Illusionniste",Sorts!AT134,Sorts!AN90),"")</f>
        <v/>
      </c>
      <c r="IW19" s="61"/>
      <c r="IY19" s="87"/>
      <c r="IZ19" s="139"/>
      <c r="JA19" s="139"/>
      <c r="JB19" s="139"/>
      <c r="JC19" s="139"/>
      <c r="JD19" s="139"/>
      <c r="JE19" s="139"/>
      <c r="JF19" s="139"/>
      <c r="JG19" s="139"/>
      <c r="JH19" s="139"/>
      <c r="JI19" s="139"/>
      <c r="JJ19" s="139"/>
      <c r="JK19" s="139"/>
      <c r="JL19" s="140"/>
      <c r="JM19" s="141"/>
      <c r="JN19" s="134"/>
      <c r="JO19" s="142"/>
      <c r="JP19" s="142"/>
      <c r="JQ19" s="142"/>
      <c r="JR19" s="142"/>
      <c r="JS19" s="142"/>
      <c r="JT19" s="142"/>
      <c r="JU19" s="89"/>
      <c r="JV19" s="89"/>
      <c r="JW19" s="94"/>
      <c r="JX19" s="89"/>
      <c r="JY19" s="133" t="s">
        <v>1391</v>
      </c>
      <c r="JZ19" s="134"/>
      <c r="KA19" s="89">
        <v>16</v>
      </c>
      <c r="KB19" s="138" t="str">
        <f>IF($AU$7&lt;&gt;0,IF($O$5="Illusionniste",Sorts!BA134,Sorts!AU90),"")</f>
        <v/>
      </c>
      <c r="KC19" s="139"/>
      <c r="KD19" s="139"/>
      <c r="KE19" s="139"/>
      <c r="KF19" s="139"/>
      <c r="KG19" s="139"/>
      <c r="KH19" s="139"/>
      <c r="KI19" s="139"/>
      <c r="KJ19" s="139"/>
      <c r="KK19" s="139"/>
      <c r="KL19" s="139"/>
      <c r="KM19" s="139"/>
      <c r="KN19" s="140"/>
      <c r="KO19" s="136">
        <v>0</v>
      </c>
      <c r="KP19" s="137"/>
      <c r="KQ19" s="138" t="str">
        <f>IF($AU$7&lt;&gt;0,IF($O$5="Illusionniste",Sorts!BA134,Sorts!AV90),"")</f>
        <v/>
      </c>
      <c r="KR19" s="134"/>
      <c r="KS19" s="142" t="str">
        <f>IF($AU$7&lt;&gt;0,IF($O$5="Illusionniste",Sorts!BA134,Sorts!AW90),"")</f>
        <v/>
      </c>
      <c r="KT19" s="142"/>
      <c r="KU19" s="142"/>
      <c r="KV19" s="89" t="str">
        <f>IF($AU$7&lt;&gt;0,IF($O$5="Illusionniste",Sorts!BA134,Sorts!AX90),"")</f>
        <v/>
      </c>
      <c r="KW19" s="89" t="str">
        <f>IF($AU$7&lt;&gt;0,IF($O$5="Illusionniste",Sorts!BA134,Sorts!AY90),"")</f>
        <v/>
      </c>
      <c r="KX19" s="94" t="str">
        <f>IF($AU$7&lt;&gt;0,IF($O$5="Illusionniste",Sorts!BA134,Sorts!AZ90),"")</f>
        <v/>
      </c>
    </row>
    <row r="20" spans="2:310" ht="20.25" thickBot="1" x14ac:dyDescent="0.35">
      <c r="B20" s="293"/>
      <c r="C20" s="294"/>
      <c r="E20" s="295"/>
      <c r="F20" s="296"/>
      <c r="G20" s="290" t="s">
        <v>97</v>
      </c>
      <c r="H20" s="176"/>
      <c r="I20" s="177"/>
      <c r="J20" s="299"/>
      <c r="K20" s="300"/>
      <c r="L20" s="17"/>
      <c r="M20" s="290" t="s">
        <v>99</v>
      </c>
      <c r="N20" s="177"/>
      <c r="O20" s="288"/>
      <c r="P20" s="289"/>
      <c r="Q20" s="17"/>
      <c r="R20" s="290" t="s">
        <v>101</v>
      </c>
      <c r="S20" s="176"/>
      <c r="T20" s="177"/>
      <c r="U20" s="288"/>
      <c r="V20" s="289"/>
      <c r="W20" s="17"/>
      <c r="X20" s="290" t="s">
        <v>103</v>
      </c>
      <c r="Y20" s="176"/>
      <c r="Z20" s="176"/>
      <c r="AA20" s="176"/>
      <c r="AB20" s="177"/>
      <c r="AC20" s="303"/>
      <c r="AD20" s="304"/>
      <c r="AF20" s="149" t="s">
        <v>1421</v>
      </c>
      <c r="AG20" s="132"/>
      <c r="AH20" s="132"/>
      <c r="AI20" s="132"/>
      <c r="AJ20" s="132"/>
      <c r="AK20" s="132" t="str">
        <f>IF($AO$11&lt;5,"-",INDEX(Niveaux!$A$1115:$L$1151,$AO$11+1-4,MATCH($O$5,Niveaux!$B$1115:$L$1115,0)+1))</f>
        <v>-</v>
      </c>
      <c r="AL20" s="132"/>
      <c r="AO20" s="29"/>
      <c r="AQ20" s="87">
        <v>11</v>
      </c>
      <c r="AR20" s="139" t="str">
        <f>IF($AU$5&lt;&gt;0,IF($O$5="CLERC",Sorts!E14,Sorts!E38),"")</f>
        <v>Passage sans Trace</v>
      </c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140"/>
      <c r="BE20" s="141">
        <v>0</v>
      </c>
      <c r="BF20" s="139"/>
      <c r="BG20" s="142" t="str">
        <f>IF($AU$5&lt;&gt;0,IF($O$5="CLERC",Sorts!F14,Sorts!F38),"")</f>
        <v>T</v>
      </c>
      <c r="BH20" s="142"/>
      <c r="BI20" s="142"/>
      <c r="BJ20" s="142" t="str">
        <f>IF($AU$5&lt;&gt;0,IF($O$5="CLERC",Sorts!G14,Sorts!G38),"")</f>
        <v>1t/n</v>
      </c>
      <c r="BK20" s="142"/>
      <c r="BL20" s="142"/>
      <c r="BM20" s="89" t="str">
        <f>IF($AU$5&lt;&gt;0,IF($O$5="CLERC",Sorts!H14,Sorts!H38),"")</f>
        <v>X</v>
      </c>
      <c r="BN20" s="89" t="str">
        <f>IF($AU$5&lt;&gt;0,IF($O$5="CLERC",Sorts!I14,Sorts!I38),"")</f>
        <v>X</v>
      </c>
      <c r="BO20" s="94" t="str">
        <f>IF($AU$5&lt;&gt;0,IF($O$5="CLERC",Sorts!J14,Sorts!J38),"")</f>
        <v>X</v>
      </c>
      <c r="BP20" s="89"/>
      <c r="BQ20" s="133" t="s">
        <v>1391</v>
      </c>
      <c r="BR20" s="134"/>
      <c r="BS20" s="89">
        <v>11</v>
      </c>
      <c r="BT20" s="135" t="str">
        <f>IF($AU$7&lt;&gt;0,IF($O$5="ILLUSIONNISTE",Sorts!K129,Sorts!E85),"")</f>
        <v/>
      </c>
      <c r="BU20" s="136"/>
      <c r="BV20" s="136"/>
      <c r="BW20" s="136"/>
      <c r="BX20" s="136"/>
      <c r="BY20" s="136"/>
      <c r="BZ20" s="136"/>
      <c r="CA20" s="136"/>
      <c r="CB20" s="136"/>
      <c r="CC20" s="136"/>
      <c r="CD20" s="136"/>
      <c r="CE20" s="136"/>
      <c r="CF20" s="136"/>
      <c r="CG20" s="136">
        <v>0</v>
      </c>
      <c r="CH20" s="137"/>
      <c r="CI20" s="138" t="str">
        <f>IF($AU$7&lt;&gt;0,IF($O$5="ILLUSIONNISTE",Sorts!L129,Sorts!F85),"")</f>
        <v/>
      </c>
      <c r="CJ20" s="134"/>
      <c r="CK20" s="142" t="str">
        <f>IF($AU$7&lt;&gt;0,IF($O$5="ILLUSIONNISTE",Sorts!M129,Sorts!G85),"")</f>
        <v/>
      </c>
      <c r="CL20" s="142"/>
      <c r="CM20" s="142"/>
      <c r="CN20" s="89" t="str">
        <f>IF($AU$7&lt;&gt;0,IF($O$5="ILLUSIONNISTE",Sorts!N129,Sorts!H85),"")</f>
        <v/>
      </c>
      <c r="CO20" s="89" t="str">
        <f>IF($AU$7&lt;&gt;0,IF($O$5="ILLUSIONNISTE",Sorts!O129,Sorts!I85),"")</f>
        <v/>
      </c>
      <c r="CP20" s="94" t="str">
        <f>IF($AU$7&lt;&gt;0,IF($O$5="ILLUSIONNISTE",Sorts!P129,Sorts!J85),"")</f>
        <v/>
      </c>
      <c r="CQ20" s="107"/>
      <c r="CS20" s="87">
        <v>17</v>
      </c>
      <c r="CT20" s="139">
        <f>IF($AU$5&lt;&gt;0,IF(OR($O$5="CLERC",$O$5="PALADIN"),Sorts!K20,Sorts!K44),"")</f>
        <v>0</v>
      </c>
      <c r="CU20" s="139"/>
      <c r="CV20" s="139"/>
      <c r="CW20" s="139"/>
      <c r="CX20" s="139"/>
      <c r="CY20" s="139"/>
      <c r="CZ20" s="139"/>
      <c r="DA20" s="139"/>
      <c r="DB20" s="139"/>
      <c r="DC20" s="139"/>
      <c r="DD20" s="139"/>
      <c r="DE20" s="139"/>
      <c r="DF20" s="140"/>
      <c r="DG20" s="141">
        <v>0</v>
      </c>
      <c r="DH20" s="134"/>
      <c r="DI20" s="142">
        <f>IF($AU$5&lt;&gt;0,IF(OR($O$5="CLERC",$O$5="PALADIN"),Sorts!L20,Sorts!L44),"")</f>
        <v>0</v>
      </c>
      <c r="DJ20" s="142"/>
      <c r="DK20" s="142"/>
      <c r="DL20" s="142">
        <f>IF($AU$5&lt;&gt;0,IF(OR($O$5="CLERC",$O$5="PALADIN"),Sorts!M20,Sorts!M44),"")</f>
        <v>0</v>
      </c>
      <c r="DM20" s="142"/>
      <c r="DN20" s="142"/>
      <c r="DO20" s="89">
        <f>IF($AU$5&lt;&gt;0,IF(OR($O$5="CLERC",$O$5="PALADIN"),Sorts!N20,Sorts!N44),"")</f>
        <v>0</v>
      </c>
      <c r="DP20" s="89">
        <f>IF($AU$5&lt;&gt;0,IF(OR($O$5="CLERC",$O$5="PALADIN"),Sorts!O20,Sorts!O44),"")</f>
        <v>0</v>
      </c>
      <c r="DQ20" s="94">
        <f>IF($AU$5&lt;&gt;0,IF(OR($O$5="CLERC",$O$5="PALADIN"),Sorts!P20,Sorts!P44),"")</f>
        <v>0</v>
      </c>
      <c r="DR20" s="89"/>
      <c r="DS20" s="133" t="s">
        <v>1391</v>
      </c>
      <c r="DT20" s="134"/>
      <c r="DU20" s="89">
        <v>17</v>
      </c>
      <c r="DV20" s="135" t="str">
        <f>IF($AU$7&lt;&gt;0,IF($O$5="Illusionniste",Sorts!Q135,Sorts!K91),"")</f>
        <v/>
      </c>
      <c r="DW20" s="136"/>
      <c r="DX20" s="136"/>
      <c r="DY20" s="136"/>
      <c r="DZ20" s="136"/>
      <c r="EA20" s="136"/>
      <c r="EB20" s="136"/>
      <c r="EC20" s="136"/>
      <c r="ED20" s="136"/>
      <c r="EE20" s="136"/>
      <c r="EF20" s="136"/>
      <c r="EG20" s="136"/>
      <c r="EH20" s="136"/>
      <c r="EI20" s="136">
        <v>0</v>
      </c>
      <c r="EJ20" s="137"/>
      <c r="EK20" s="138" t="str">
        <f>IF($AU$7&lt;&gt;0,IF($O$5="Illusionniste",Sorts!R135,Sorts!L91),"")</f>
        <v/>
      </c>
      <c r="EL20" s="134"/>
      <c r="EM20" s="142" t="str">
        <f>IF($AU$7&lt;&gt;0,IF($O$5="Illusionniste",Sorts!S135,Sorts!M91),"")</f>
        <v/>
      </c>
      <c r="EN20" s="142"/>
      <c r="EO20" s="142"/>
      <c r="EP20" s="89" t="str">
        <f>IF($AU$7&lt;&gt;0,IF($O$5="Illusionniste",Sorts!T135,Sorts!N91),"")</f>
        <v/>
      </c>
      <c r="EQ20" s="89" t="str">
        <f>IF($AU$7&lt;&gt;0,IF($O$5="Illusionniste",Sorts!U135,Sorts!O91),"")</f>
        <v/>
      </c>
      <c r="ER20" s="94" t="str">
        <f>IF($AU$7&lt;&gt;0,IF($O$5="Illusionniste",Sorts!V135,Sorts!P91),"")</f>
        <v/>
      </c>
      <c r="ES20" s="107"/>
      <c r="EU20" s="87">
        <v>17</v>
      </c>
      <c r="EV20" s="139"/>
      <c r="EW20" s="139"/>
      <c r="EX20" s="139"/>
      <c r="EY20" s="139"/>
      <c r="EZ20" s="139"/>
      <c r="FA20" s="139"/>
      <c r="FB20" s="139"/>
      <c r="FC20" s="139"/>
      <c r="FD20" s="139"/>
      <c r="FE20" s="139"/>
      <c r="FF20" s="139"/>
      <c r="FG20" s="139"/>
      <c r="FH20" s="140"/>
      <c r="FI20" s="141"/>
      <c r="FJ20" s="134"/>
      <c r="FK20" s="142"/>
      <c r="FL20" s="142"/>
      <c r="FM20" s="142"/>
      <c r="FN20" s="142"/>
      <c r="FO20" s="142"/>
      <c r="FP20" s="142"/>
      <c r="FQ20" s="89"/>
      <c r="FR20" s="89"/>
      <c r="FS20" s="94"/>
      <c r="FT20" s="89"/>
      <c r="FU20" s="133" t="s">
        <v>1391</v>
      </c>
      <c r="FV20" s="134"/>
      <c r="FW20" s="89">
        <v>17</v>
      </c>
      <c r="FX20" s="135" t="str">
        <f>IF($AU$7&lt;&gt;0,IF($O$5="Illusionniste",Sorts!AC135,Sorts!W91),"")</f>
        <v/>
      </c>
      <c r="FY20" s="136"/>
      <c r="FZ20" s="136"/>
      <c r="GA20" s="136"/>
      <c r="GB20" s="136"/>
      <c r="GC20" s="136"/>
      <c r="GD20" s="136"/>
      <c r="GE20" s="136"/>
      <c r="GF20" s="136"/>
      <c r="GG20" s="136"/>
      <c r="GH20" s="136"/>
      <c r="GI20" s="136"/>
      <c r="GJ20" s="136"/>
      <c r="GK20" s="136">
        <v>0</v>
      </c>
      <c r="GL20" s="137"/>
      <c r="GM20" s="138" t="str">
        <f>IF($AU$7&lt;&gt;0,IF($O$5="Illusionniste",Sorts!AD135,Sorts!X91),"")</f>
        <v/>
      </c>
      <c r="GN20" s="134"/>
      <c r="GO20" s="142" t="str">
        <f>IF($AU$7&lt;&gt;0,IF($O$5="Illusionniste",Sorts!AE135,Sorts!Y91),"")</f>
        <v/>
      </c>
      <c r="GP20" s="142"/>
      <c r="GQ20" s="142"/>
      <c r="GR20" s="89" t="str">
        <f>IF($AU$7&lt;&gt;0,IF($O$5="Illusionniste",Sorts!AF135,Sorts!Z91),"")</f>
        <v/>
      </c>
      <c r="GS20" s="89" t="str">
        <f>IF($AU$7&lt;&gt;0,IF($O$5="Illusionniste",Sorts!AG135,Sorts!AA91),"")</f>
        <v/>
      </c>
      <c r="GT20" s="94" t="str">
        <f>IF($AU$7&lt;&gt;0,IF($O$5="Illusionniste",Sorts!AH135,Sorts!AB91),"")</f>
        <v/>
      </c>
      <c r="GU20" s="107"/>
      <c r="GW20" s="87">
        <v>17</v>
      </c>
      <c r="GX20" s="139"/>
      <c r="GY20" s="139"/>
      <c r="GZ20" s="139"/>
      <c r="HA20" s="139"/>
      <c r="HB20" s="139"/>
      <c r="HC20" s="139"/>
      <c r="HD20" s="139"/>
      <c r="HE20" s="139"/>
      <c r="HF20" s="139"/>
      <c r="HG20" s="139"/>
      <c r="HH20" s="139"/>
      <c r="HI20" s="139"/>
      <c r="HJ20" s="140"/>
      <c r="HK20" s="141"/>
      <c r="HL20" s="134"/>
      <c r="HM20" s="142"/>
      <c r="HN20" s="142"/>
      <c r="HO20" s="142"/>
      <c r="HP20" s="142"/>
      <c r="HQ20" s="142"/>
      <c r="HR20" s="142"/>
      <c r="HS20" s="89"/>
      <c r="HT20" s="89"/>
      <c r="HU20" s="94"/>
      <c r="HV20" s="89"/>
      <c r="HW20" s="133" t="s">
        <v>1391</v>
      </c>
      <c r="HX20" s="134"/>
      <c r="HY20" s="89">
        <v>17</v>
      </c>
      <c r="HZ20" s="135" t="str">
        <f>IF($AU$7&lt;&gt;0,IF($O$5="Illusionniste",Sorts!AO135,Sorts!AI91),"")</f>
        <v/>
      </c>
      <c r="IA20" s="136"/>
      <c r="IB20" s="136"/>
      <c r="IC20" s="136"/>
      <c r="ID20" s="136"/>
      <c r="IE20" s="136"/>
      <c r="IF20" s="136"/>
      <c r="IG20" s="136"/>
      <c r="IH20" s="136"/>
      <c r="II20" s="136"/>
      <c r="IJ20" s="136"/>
      <c r="IK20" s="136"/>
      <c r="IL20" s="136"/>
      <c r="IM20" s="136">
        <v>0</v>
      </c>
      <c r="IN20" s="137"/>
      <c r="IO20" s="138" t="str">
        <f>IF($AU$7&lt;&gt;0,IF($O$5="Illusionniste",Sorts!AP135,Sorts!AJ91),"")</f>
        <v/>
      </c>
      <c r="IP20" s="134"/>
      <c r="IQ20" s="142" t="str">
        <f>IF($AU$7&lt;&gt;0,IF($O$5="Illusionniste",Sorts!AQ135,Sorts!AK91),"")</f>
        <v/>
      </c>
      <c r="IR20" s="142"/>
      <c r="IS20" s="142"/>
      <c r="IT20" s="89" t="str">
        <f>IF($AU$7&lt;&gt;0,IF($O$5="Illusionniste",Sorts!AR135,Sorts!AL91),"")</f>
        <v/>
      </c>
      <c r="IU20" s="89" t="str">
        <f>IF($AU$7&lt;&gt;0,IF($O$5="Illusionniste",Sorts!AS135,Sorts!AM91),"")</f>
        <v/>
      </c>
      <c r="IV20" s="94" t="str">
        <f>IF($AU$7&lt;&gt;0,IF($O$5="Illusionniste",Sorts!AT135,Sorts!AN91),"")</f>
        <v/>
      </c>
      <c r="IW20" s="107"/>
      <c r="IY20" s="87"/>
      <c r="IZ20" s="139"/>
      <c r="JA20" s="139"/>
      <c r="JB20" s="139"/>
      <c r="JC20" s="139"/>
      <c r="JD20" s="139"/>
      <c r="JE20" s="139"/>
      <c r="JF20" s="139"/>
      <c r="JG20" s="139"/>
      <c r="JH20" s="139"/>
      <c r="JI20" s="139"/>
      <c r="JJ20" s="139"/>
      <c r="JK20" s="139"/>
      <c r="JL20" s="140"/>
      <c r="JM20" s="141"/>
      <c r="JN20" s="134"/>
      <c r="JO20" s="142"/>
      <c r="JP20" s="142"/>
      <c r="JQ20" s="142"/>
      <c r="JR20" s="142"/>
      <c r="JS20" s="142"/>
      <c r="JT20" s="142"/>
      <c r="JU20" s="89"/>
      <c r="JV20" s="89"/>
      <c r="JW20" s="94"/>
      <c r="JX20" s="89"/>
      <c r="JY20" s="133" t="s">
        <v>1391</v>
      </c>
      <c r="JZ20" s="134"/>
      <c r="KA20" s="89">
        <v>17</v>
      </c>
      <c r="KB20" s="138" t="str">
        <f>IF($AU$7&lt;&gt;0,IF($O$5="Illusionniste",Sorts!BA135,Sorts!AU91),"")</f>
        <v/>
      </c>
      <c r="KC20" s="139"/>
      <c r="KD20" s="139"/>
      <c r="KE20" s="139"/>
      <c r="KF20" s="139"/>
      <c r="KG20" s="139"/>
      <c r="KH20" s="139"/>
      <c r="KI20" s="139"/>
      <c r="KJ20" s="139"/>
      <c r="KK20" s="139"/>
      <c r="KL20" s="139"/>
      <c r="KM20" s="139"/>
      <c r="KN20" s="140"/>
      <c r="KO20" s="136">
        <v>0</v>
      </c>
      <c r="KP20" s="137"/>
      <c r="KQ20" s="138" t="str">
        <f>IF($AU$7&lt;&gt;0,IF($O$5="Illusionniste",Sorts!BA135,Sorts!AV91),"")</f>
        <v/>
      </c>
      <c r="KR20" s="134"/>
      <c r="KS20" s="142" t="str">
        <f>IF($AU$7&lt;&gt;0,IF($O$5="Illusionniste",Sorts!BA135,Sorts!AW91),"")</f>
        <v/>
      </c>
      <c r="KT20" s="142"/>
      <c r="KU20" s="142"/>
      <c r="KV20" s="89" t="str">
        <f>IF($AU$7&lt;&gt;0,IF($O$5="Illusionniste",Sorts!BA135,Sorts!AX91),"")</f>
        <v/>
      </c>
      <c r="KW20" s="89" t="str">
        <f>IF($AU$7&lt;&gt;0,IF($O$5="Illusionniste",Sorts!BA135,Sorts!AY91),"")</f>
        <v/>
      </c>
      <c r="KX20" s="94" t="str">
        <f>IF($AU$7&lt;&gt;0,IF($O$5="Illusionniste",Sorts!BA135,Sorts!AZ91),"")</f>
        <v/>
      </c>
    </row>
    <row r="21" spans="2:310" ht="17.25" thickTop="1" x14ac:dyDescent="0.3">
      <c r="B21" s="291">
        <v>14</v>
      </c>
      <c r="C21" s="292"/>
      <c r="E21" s="295" t="s">
        <v>22</v>
      </c>
      <c r="F21" s="296"/>
      <c r="G21" s="283" t="s">
        <v>104</v>
      </c>
      <c r="H21" s="284"/>
      <c r="I21" s="285"/>
      <c r="J21" s="297">
        <f>VLOOKUP($B$21,Caractéristiques!$B$241:$F$265,2,FALSE)</f>
        <v>6</v>
      </c>
      <c r="K21" s="298"/>
      <c r="L21" s="14"/>
      <c r="M21" s="283" t="s">
        <v>93</v>
      </c>
      <c r="N21" s="284"/>
      <c r="O21" s="285"/>
      <c r="P21" s="286">
        <f>VLOOKUP($B$21,Caractéristiques!$B$241:$F$265,3,FALSE)</f>
        <v>0.05</v>
      </c>
      <c r="Q21" s="287"/>
      <c r="R21" s="14"/>
      <c r="S21" s="283" t="s">
        <v>107</v>
      </c>
      <c r="T21" s="284"/>
      <c r="U21" s="285"/>
      <c r="V21" s="286">
        <f>VLOOKUP($B$21,Caractéristiques!$B$241:$F$265,4,FALSE)</f>
        <v>0.1</v>
      </c>
      <c r="W21" s="287"/>
      <c r="X21" s="14"/>
      <c r="Y21" s="14"/>
      <c r="Z21" s="14"/>
      <c r="AA21" s="14"/>
      <c r="AB21" s="14"/>
      <c r="AC21" s="14"/>
      <c r="AD21" s="15"/>
      <c r="AF21" s="149" t="s">
        <v>1409</v>
      </c>
      <c r="AG21" s="132"/>
      <c r="AH21" s="132"/>
      <c r="AI21" s="132"/>
      <c r="AJ21" s="132"/>
      <c r="AK21" s="132" t="str">
        <f>IF($AO$11&lt;6,"-",INDEX(Niveaux!$A$1115:$L$1151,$AO$11+1-5,MATCH($O$5,Niveaux!$B$1115:$L$1115,0)+1))</f>
        <v>-</v>
      </c>
      <c r="AL21" s="132"/>
      <c r="AO21" s="29"/>
      <c r="AQ21" s="87">
        <v>12</v>
      </c>
      <c r="AR21" s="139" t="str">
        <f>IF($AU$5&lt;&gt;0,IF($O$5="CLERC",Sorts!E15,Sorts!E39),"")</f>
        <v>Perception de l’Équilibre</v>
      </c>
      <c r="AS21" s="139"/>
      <c r="AT21" s="139"/>
      <c r="AU21" s="139"/>
      <c r="AV21" s="139"/>
      <c r="AW21" s="139"/>
      <c r="AX21" s="139"/>
      <c r="AY21" s="139"/>
      <c r="AZ21" s="139"/>
      <c r="BA21" s="139"/>
      <c r="BB21" s="139"/>
      <c r="BC21" s="139"/>
      <c r="BD21" s="140"/>
      <c r="BE21" s="141">
        <v>0</v>
      </c>
      <c r="BF21" s="139"/>
      <c r="BG21" s="142" t="str">
        <f>IF($AU$5&lt;&gt;0,IF($O$5="CLERC",Sorts!F15,Sorts!F39),"")</f>
        <v>6''</v>
      </c>
      <c r="BH21" s="142"/>
      <c r="BI21" s="142"/>
      <c r="BJ21" s="142" t="str">
        <f>IF($AU$5&lt;&gt;0,IF($O$5="CLERC",Sorts!G15,Sorts!G39),"")</f>
        <v>1r/n</v>
      </c>
      <c r="BK21" s="142"/>
      <c r="BL21" s="142"/>
      <c r="BM21" s="89" t="str">
        <f>IF($AU$5&lt;&gt;0,IF($O$5="CLERC",Sorts!H15,Sorts!H39),"")</f>
        <v>X</v>
      </c>
      <c r="BN21" s="89" t="str">
        <f>IF($AU$5&lt;&gt;0,IF($O$5="CLERC",Sorts!I15,Sorts!I39),"")</f>
        <v>X</v>
      </c>
      <c r="BO21" s="94" t="str">
        <f>IF($AU$5&lt;&gt;0,IF($O$5="CLERC",Sorts!J15,Sorts!J39),"")</f>
        <v>X</v>
      </c>
      <c r="BP21" s="89"/>
      <c r="BQ21" s="133" t="s">
        <v>1391</v>
      </c>
      <c r="BR21" s="134"/>
      <c r="BS21" s="89">
        <v>12</v>
      </c>
      <c r="BT21" s="135" t="str">
        <f>IF($AU$7&lt;&gt;0,IF($O$5="ILLUSIONNISTE",Sorts!K130,Sorts!E86),"")</f>
        <v/>
      </c>
      <c r="BU21" s="136"/>
      <c r="BV21" s="136"/>
      <c r="BW21" s="136"/>
      <c r="BX21" s="136"/>
      <c r="BY21" s="136"/>
      <c r="BZ21" s="136"/>
      <c r="CA21" s="136"/>
      <c r="CB21" s="136"/>
      <c r="CC21" s="136"/>
      <c r="CD21" s="136"/>
      <c r="CE21" s="136"/>
      <c r="CF21" s="136"/>
      <c r="CG21" s="136">
        <v>0</v>
      </c>
      <c r="CH21" s="137"/>
      <c r="CI21" s="138" t="str">
        <f>IF($AU$7&lt;&gt;0,IF($O$5="ILLUSIONNISTE",Sorts!L130,Sorts!F86),"")</f>
        <v/>
      </c>
      <c r="CJ21" s="134"/>
      <c r="CK21" s="142" t="str">
        <f>IF($AU$7&lt;&gt;0,IF($O$5="ILLUSIONNISTE",Sorts!M130,Sorts!G86),"")</f>
        <v/>
      </c>
      <c r="CL21" s="142"/>
      <c r="CM21" s="142"/>
      <c r="CN21" s="89" t="str">
        <f>IF($AU$7&lt;&gt;0,IF($O$5="ILLUSIONNISTE",Sorts!N130,Sorts!H86),"")</f>
        <v/>
      </c>
      <c r="CO21" s="89" t="str">
        <f>IF($AU$7&lt;&gt;0,IF($O$5="ILLUSIONNISTE",Sorts!O130,Sorts!I86),"")</f>
        <v/>
      </c>
      <c r="CP21" s="94" t="str">
        <f>IF($AU$7&lt;&gt;0,IF($O$5="ILLUSIONNISTE",Sorts!P130,Sorts!J86),"")</f>
        <v/>
      </c>
      <c r="CQ21" s="61"/>
      <c r="CS21" s="87">
        <v>18</v>
      </c>
      <c r="CT21" s="139">
        <f>IF($AU$5&lt;&gt;0,IF(OR($O$5="CLERC",$O$5="PALADIN"),Sorts!K21,Sorts!K45),"")</f>
        <v>0</v>
      </c>
      <c r="CU21" s="139"/>
      <c r="CV21" s="139"/>
      <c r="CW21" s="139"/>
      <c r="CX21" s="139"/>
      <c r="CY21" s="139"/>
      <c r="CZ21" s="139"/>
      <c r="DA21" s="139"/>
      <c r="DB21" s="139"/>
      <c r="DC21" s="139"/>
      <c r="DD21" s="139"/>
      <c r="DE21" s="139"/>
      <c r="DF21" s="140"/>
      <c r="DG21" s="141">
        <v>0</v>
      </c>
      <c r="DH21" s="134"/>
      <c r="DI21" s="142">
        <f>IF($AU$5&lt;&gt;0,IF(OR($O$5="CLERC",$O$5="PALADIN"),Sorts!L21,Sorts!L45),"")</f>
        <v>0</v>
      </c>
      <c r="DJ21" s="142"/>
      <c r="DK21" s="142"/>
      <c r="DL21" s="142">
        <f>IF($AU$5&lt;&gt;0,IF(OR($O$5="CLERC",$O$5="PALADIN"),Sorts!M21,Sorts!M45),"")</f>
        <v>0</v>
      </c>
      <c r="DM21" s="142"/>
      <c r="DN21" s="142"/>
      <c r="DO21" s="89">
        <f>IF($AU$5&lt;&gt;0,IF(OR($O$5="CLERC",$O$5="PALADIN"),Sorts!N21,Sorts!N45),"")</f>
        <v>0</v>
      </c>
      <c r="DP21" s="89">
        <f>IF($AU$5&lt;&gt;0,IF(OR($O$5="CLERC",$O$5="PALADIN"),Sorts!O21,Sorts!O45),"")</f>
        <v>0</v>
      </c>
      <c r="DQ21" s="94">
        <f>IF($AU$5&lt;&gt;0,IF(OR($O$5="CLERC",$O$5="PALADIN"),Sorts!P21,Sorts!P45),"")</f>
        <v>0</v>
      </c>
      <c r="DR21" s="89"/>
      <c r="DS21" s="133" t="s">
        <v>1391</v>
      </c>
      <c r="DT21" s="134"/>
      <c r="DU21" s="89">
        <v>18</v>
      </c>
      <c r="DV21" s="135" t="str">
        <f>IF($AU$7&lt;&gt;0,IF($O$5="Illusionniste",Sorts!Q136,Sorts!K92),"")</f>
        <v/>
      </c>
      <c r="DW21" s="136"/>
      <c r="DX21" s="136"/>
      <c r="DY21" s="136"/>
      <c r="DZ21" s="136"/>
      <c r="EA21" s="136"/>
      <c r="EB21" s="136"/>
      <c r="EC21" s="136"/>
      <c r="ED21" s="136"/>
      <c r="EE21" s="136"/>
      <c r="EF21" s="136"/>
      <c r="EG21" s="136"/>
      <c r="EH21" s="136"/>
      <c r="EI21" s="136">
        <v>0</v>
      </c>
      <c r="EJ21" s="137"/>
      <c r="EK21" s="138" t="str">
        <f>IF($AU$7&lt;&gt;0,IF($O$5="Illusionniste",Sorts!R136,Sorts!L92),"")</f>
        <v/>
      </c>
      <c r="EL21" s="134"/>
      <c r="EM21" s="142" t="str">
        <f>IF($AU$7&lt;&gt;0,IF($O$5="Illusionniste",Sorts!S136,Sorts!M92),"")</f>
        <v/>
      </c>
      <c r="EN21" s="142"/>
      <c r="EO21" s="142"/>
      <c r="EP21" s="89" t="str">
        <f>IF($AU$7&lt;&gt;0,IF($O$5="Illusionniste",Sorts!T136,Sorts!N92),"")</f>
        <v/>
      </c>
      <c r="EQ21" s="89" t="str">
        <f>IF($AU$7&lt;&gt;0,IF($O$5="Illusionniste",Sorts!U136,Sorts!O92),"")</f>
        <v/>
      </c>
      <c r="ER21" s="94" t="str">
        <f>IF($AU$7&lt;&gt;0,IF($O$5="Illusionniste",Sorts!V136,Sorts!P92),"")</f>
        <v/>
      </c>
      <c r="ES21" s="61"/>
      <c r="EU21" s="87">
        <v>18</v>
      </c>
      <c r="EV21" s="139"/>
      <c r="EW21" s="139"/>
      <c r="EX21" s="139"/>
      <c r="EY21" s="139"/>
      <c r="EZ21" s="139"/>
      <c r="FA21" s="139"/>
      <c r="FB21" s="139"/>
      <c r="FC21" s="139"/>
      <c r="FD21" s="139"/>
      <c r="FE21" s="139"/>
      <c r="FF21" s="139"/>
      <c r="FG21" s="139"/>
      <c r="FH21" s="140"/>
      <c r="FI21" s="141"/>
      <c r="FJ21" s="134"/>
      <c r="FK21" s="142"/>
      <c r="FL21" s="142"/>
      <c r="FM21" s="142"/>
      <c r="FN21" s="142"/>
      <c r="FO21" s="142"/>
      <c r="FP21" s="142"/>
      <c r="FQ21" s="89"/>
      <c r="FR21" s="89"/>
      <c r="FS21" s="94"/>
      <c r="FT21" s="89"/>
      <c r="FU21" s="133" t="s">
        <v>1391</v>
      </c>
      <c r="FV21" s="134"/>
      <c r="FW21" s="89">
        <v>18</v>
      </c>
      <c r="FX21" s="135" t="str">
        <f>IF($AU$7&lt;&gt;0,IF($O$5="Illusionniste",Sorts!AC136,Sorts!W92),"")</f>
        <v/>
      </c>
      <c r="FY21" s="136"/>
      <c r="FZ21" s="136"/>
      <c r="GA21" s="136"/>
      <c r="GB21" s="136"/>
      <c r="GC21" s="136"/>
      <c r="GD21" s="136"/>
      <c r="GE21" s="136"/>
      <c r="GF21" s="136"/>
      <c r="GG21" s="136"/>
      <c r="GH21" s="136"/>
      <c r="GI21" s="136"/>
      <c r="GJ21" s="136"/>
      <c r="GK21" s="136">
        <v>0</v>
      </c>
      <c r="GL21" s="137"/>
      <c r="GM21" s="138" t="str">
        <f>IF($AU$7&lt;&gt;0,IF($O$5="Illusionniste",Sorts!AD136,Sorts!X92),"")</f>
        <v/>
      </c>
      <c r="GN21" s="134"/>
      <c r="GO21" s="142" t="str">
        <f>IF($AU$7&lt;&gt;0,IF($O$5="Illusionniste",Sorts!AE136,Sorts!Y92),"")</f>
        <v/>
      </c>
      <c r="GP21" s="142"/>
      <c r="GQ21" s="142"/>
      <c r="GR21" s="89" t="str">
        <f>IF($AU$7&lt;&gt;0,IF($O$5="Illusionniste",Sorts!AF136,Sorts!Z92),"")</f>
        <v/>
      </c>
      <c r="GS21" s="89" t="str">
        <f>IF($AU$7&lt;&gt;0,IF($O$5="Illusionniste",Sorts!AG136,Sorts!AA92),"")</f>
        <v/>
      </c>
      <c r="GT21" s="94" t="str">
        <f>IF($AU$7&lt;&gt;0,IF($O$5="Illusionniste",Sorts!AH136,Sorts!AB92),"")</f>
        <v/>
      </c>
      <c r="GU21" s="61"/>
      <c r="GW21" s="87">
        <v>18</v>
      </c>
      <c r="GX21" s="139"/>
      <c r="GY21" s="139"/>
      <c r="GZ21" s="139"/>
      <c r="HA21" s="139"/>
      <c r="HB21" s="139"/>
      <c r="HC21" s="139"/>
      <c r="HD21" s="139"/>
      <c r="HE21" s="139"/>
      <c r="HF21" s="139"/>
      <c r="HG21" s="139"/>
      <c r="HH21" s="139"/>
      <c r="HI21" s="139"/>
      <c r="HJ21" s="140"/>
      <c r="HK21" s="141"/>
      <c r="HL21" s="134"/>
      <c r="HM21" s="142"/>
      <c r="HN21" s="142"/>
      <c r="HO21" s="142"/>
      <c r="HP21" s="142"/>
      <c r="HQ21" s="142"/>
      <c r="HR21" s="142"/>
      <c r="HS21" s="89"/>
      <c r="HT21" s="89"/>
      <c r="HU21" s="94"/>
      <c r="HV21" s="89"/>
      <c r="HW21" s="133" t="s">
        <v>1391</v>
      </c>
      <c r="HX21" s="134"/>
      <c r="HY21" s="89">
        <v>18</v>
      </c>
      <c r="HZ21" s="135" t="str">
        <f>IF($AU$7&lt;&gt;0,IF($O$5="Illusionniste",Sorts!AO136,Sorts!AI92),"")</f>
        <v/>
      </c>
      <c r="IA21" s="136"/>
      <c r="IB21" s="136"/>
      <c r="IC21" s="136"/>
      <c r="ID21" s="136"/>
      <c r="IE21" s="136"/>
      <c r="IF21" s="136"/>
      <c r="IG21" s="136"/>
      <c r="IH21" s="136"/>
      <c r="II21" s="136"/>
      <c r="IJ21" s="136"/>
      <c r="IK21" s="136"/>
      <c r="IL21" s="136"/>
      <c r="IM21" s="136">
        <v>0</v>
      </c>
      <c r="IN21" s="137"/>
      <c r="IO21" s="138" t="str">
        <f>IF($AU$7&lt;&gt;0,IF($O$5="Illusionniste",Sorts!AP136,Sorts!AJ92),"")</f>
        <v/>
      </c>
      <c r="IP21" s="134"/>
      <c r="IQ21" s="142" t="str">
        <f>IF($AU$7&lt;&gt;0,IF($O$5="Illusionniste",Sorts!AQ136,Sorts!AK92),"")</f>
        <v/>
      </c>
      <c r="IR21" s="142"/>
      <c r="IS21" s="142"/>
      <c r="IT21" s="89" t="str">
        <f>IF($AU$7&lt;&gt;0,IF($O$5="Illusionniste",Sorts!AR136,Sorts!AL92),"")</f>
        <v/>
      </c>
      <c r="IU21" s="89" t="str">
        <f>IF($AU$7&lt;&gt;0,IF($O$5="Illusionniste",Sorts!AS136,Sorts!AM92),"")</f>
        <v/>
      </c>
      <c r="IV21" s="94" t="str">
        <f>IF($AU$7&lt;&gt;0,IF($O$5="Illusionniste",Sorts!AT136,Sorts!AN92),"")</f>
        <v/>
      </c>
      <c r="IW21" s="61"/>
      <c r="IY21" s="87"/>
      <c r="IZ21" s="139"/>
      <c r="JA21" s="139"/>
      <c r="JB21" s="139"/>
      <c r="JC21" s="139"/>
      <c r="JD21" s="139"/>
      <c r="JE21" s="139"/>
      <c r="JF21" s="139"/>
      <c r="JG21" s="139"/>
      <c r="JH21" s="139"/>
      <c r="JI21" s="139"/>
      <c r="JJ21" s="139"/>
      <c r="JK21" s="139"/>
      <c r="JL21" s="140"/>
      <c r="JM21" s="141"/>
      <c r="JN21" s="134"/>
      <c r="JO21" s="142"/>
      <c r="JP21" s="142"/>
      <c r="JQ21" s="142"/>
      <c r="JR21" s="142"/>
      <c r="JS21" s="142"/>
      <c r="JT21" s="142"/>
      <c r="JU21" s="89"/>
      <c r="JV21" s="89"/>
      <c r="JW21" s="94"/>
      <c r="JX21" s="89"/>
      <c r="JY21" s="133" t="s">
        <v>1391</v>
      </c>
      <c r="JZ21" s="134"/>
      <c r="KA21" s="89">
        <v>18</v>
      </c>
      <c r="KB21" s="138" t="str">
        <f>IF($AU$7&lt;&gt;0,IF($O$5="Illusionniste",Sorts!BA136,Sorts!AU92),"")</f>
        <v/>
      </c>
      <c r="KC21" s="139"/>
      <c r="KD21" s="139"/>
      <c r="KE21" s="139"/>
      <c r="KF21" s="139"/>
      <c r="KG21" s="139"/>
      <c r="KH21" s="139"/>
      <c r="KI21" s="139"/>
      <c r="KJ21" s="139"/>
      <c r="KK21" s="139"/>
      <c r="KL21" s="139"/>
      <c r="KM21" s="139"/>
      <c r="KN21" s="140"/>
      <c r="KO21" s="136">
        <v>0</v>
      </c>
      <c r="KP21" s="137"/>
      <c r="KQ21" s="138" t="str">
        <f>IF($AU$7&lt;&gt;0,IF($O$5="Illusionniste",Sorts!BA136,Sorts!AV92),"")</f>
        <v/>
      </c>
      <c r="KR21" s="134"/>
      <c r="KS21" s="142" t="str">
        <f>IF($AU$7&lt;&gt;0,IF($O$5="Illusionniste",Sorts!BA136,Sorts!AW92),"")</f>
        <v/>
      </c>
      <c r="KT21" s="142"/>
      <c r="KU21" s="142"/>
      <c r="KV21" s="89" t="str">
        <f>IF($AU$7&lt;&gt;0,IF($O$5="Illusionniste",Sorts!BA136,Sorts!AX92),"")</f>
        <v/>
      </c>
      <c r="KW21" s="89" t="str">
        <f>IF($AU$7&lt;&gt;0,IF($O$5="Illusionniste",Sorts!BA136,Sorts!AY92),"")</f>
        <v/>
      </c>
      <c r="KX21" s="94" t="str">
        <f>IF($AU$7&lt;&gt;0,IF($O$5="Illusionniste",Sorts!BA136,Sorts!AZ92),"")</f>
        <v/>
      </c>
    </row>
    <row r="22" spans="2:310" ht="17.25" thickBot="1" x14ac:dyDescent="0.35">
      <c r="B22" s="293"/>
      <c r="C22" s="294"/>
      <c r="E22" s="295"/>
      <c r="F22" s="296"/>
      <c r="G22" s="290" t="s">
        <v>105</v>
      </c>
      <c r="H22" s="176"/>
      <c r="I22" s="177"/>
      <c r="J22" s="299"/>
      <c r="K22" s="300"/>
      <c r="L22" s="17"/>
      <c r="M22" s="290" t="s">
        <v>106</v>
      </c>
      <c r="N22" s="176"/>
      <c r="O22" s="177"/>
      <c r="P22" s="288"/>
      <c r="Q22" s="289"/>
      <c r="R22" s="17"/>
      <c r="S22" s="290" t="s">
        <v>108</v>
      </c>
      <c r="T22" s="176"/>
      <c r="U22" s="177"/>
      <c r="V22" s="288"/>
      <c r="W22" s="289"/>
      <c r="X22" s="17"/>
      <c r="Y22" s="17"/>
      <c r="Z22" s="17"/>
      <c r="AA22" s="17"/>
      <c r="AB22" s="17"/>
      <c r="AC22" s="17"/>
      <c r="AD22" s="18"/>
      <c r="AF22" s="149" t="s">
        <v>1422</v>
      </c>
      <c r="AG22" s="132"/>
      <c r="AH22" s="132"/>
      <c r="AI22" s="132"/>
      <c r="AJ22" s="132"/>
      <c r="AK22" s="132" t="str">
        <f>IF($AO$11&lt;7,"-",INDEX(Niveaux!$A$1115:$L$1151,$AO$11+1-6,MATCH($O$5,Niveaux!$B$1115:$L$1115,0)+1))</f>
        <v>-</v>
      </c>
      <c r="AL22" s="132"/>
      <c r="AO22" s="29"/>
      <c r="AQ22" s="87">
        <v>13</v>
      </c>
      <c r="AR22" s="139" t="str">
        <f>IF($AU$5&lt;&gt;0,IF($O$5="CLERC",Sorts!E16,Sorts!E40),"")</f>
        <v>Pluie</v>
      </c>
      <c r="AS22" s="139"/>
      <c r="AT22" s="139"/>
      <c r="AU22" s="139"/>
      <c r="AV22" s="139"/>
      <c r="AW22" s="139"/>
      <c r="AX22" s="139"/>
      <c r="AY22" s="139"/>
      <c r="AZ22" s="139"/>
      <c r="BA22" s="139"/>
      <c r="BB22" s="139"/>
      <c r="BC22" s="139"/>
      <c r="BD22" s="140"/>
      <c r="BE22" s="141">
        <v>0</v>
      </c>
      <c r="BF22" s="139"/>
      <c r="BG22" s="142" t="str">
        <f>IF($AU$5&lt;&gt;0,IF($O$5="CLERC",Sorts!F16,Sorts!F40),"")</f>
        <v>1/n</v>
      </c>
      <c r="BH22" s="142"/>
      <c r="BI22" s="142"/>
      <c r="BJ22" s="142" t="str">
        <f>IF($AU$5&lt;&gt;0,IF($O$5="CLERC",Sorts!G16,Sorts!G40),"")</f>
        <v>1s/n</v>
      </c>
      <c r="BK22" s="142"/>
      <c r="BL22" s="142"/>
      <c r="BM22" s="89" t="str">
        <f>IF($AU$5&lt;&gt;0,IF($O$5="CLERC",Sorts!H16,Sorts!H40),"")</f>
        <v>X</v>
      </c>
      <c r="BN22" s="89" t="str">
        <f>IF($AU$5&lt;&gt;0,IF($O$5="CLERC",Sorts!I16,Sorts!I40),"")</f>
        <v>X</v>
      </c>
      <c r="BO22" s="94" t="str">
        <f>IF($AU$5&lt;&gt;0,IF($O$5="CLERC",Sorts!J16,Sorts!J40),"")</f>
        <v>X</v>
      </c>
      <c r="BP22" s="89"/>
      <c r="BQ22" s="133" t="s">
        <v>1391</v>
      </c>
      <c r="BR22" s="134"/>
      <c r="BS22" s="89">
        <v>13</v>
      </c>
      <c r="BT22" s="135" t="str">
        <f>IF($AU$7&lt;&gt;0,IF($O$5="ILLUSIONNISTE",Sorts!K131,Sorts!E87),"")</f>
        <v/>
      </c>
      <c r="BU22" s="136"/>
      <c r="BV22" s="136"/>
      <c r="BW22" s="136"/>
      <c r="BX22" s="136"/>
      <c r="BY22" s="136"/>
      <c r="BZ22" s="136"/>
      <c r="CA22" s="136"/>
      <c r="CB22" s="136"/>
      <c r="CC22" s="136"/>
      <c r="CD22" s="136"/>
      <c r="CE22" s="136"/>
      <c r="CF22" s="136"/>
      <c r="CG22" s="136">
        <v>0</v>
      </c>
      <c r="CH22" s="137"/>
      <c r="CI22" s="138" t="str">
        <f>IF($AU$7&lt;&gt;0,IF($O$5="ILLUSIONNISTE",Sorts!L131,Sorts!F87),"")</f>
        <v/>
      </c>
      <c r="CJ22" s="134"/>
      <c r="CK22" s="142" t="str">
        <f>IF($AU$7&lt;&gt;0,IF($O$5="ILLUSIONNISTE",Sorts!M131,Sorts!G87),"")</f>
        <v/>
      </c>
      <c r="CL22" s="142"/>
      <c r="CM22" s="142"/>
      <c r="CN22" s="89" t="str">
        <f>IF($AU$7&lt;&gt;0,IF($O$5="ILLUSIONNISTE",Sorts!N131,Sorts!H87),"")</f>
        <v/>
      </c>
      <c r="CO22" s="89" t="str">
        <f>IF($AU$7&lt;&gt;0,IF($O$5="ILLUSIONNISTE",Sorts!O131,Sorts!I87),"")</f>
        <v/>
      </c>
      <c r="CP22" s="94" t="str">
        <f>IF($AU$7&lt;&gt;0,IF($O$5="ILLUSIONNISTE",Sorts!P131,Sorts!J87),"")</f>
        <v/>
      </c>
      <c r="CQ22" s="61"/>
      <c r="CS22" s="87">
        <v>19</v>
      </c>
      <c r="CT22" s="139">
        <f>IF($AU$5&lt;&gt;0,IF(OR($O$5="CLERC",$O$5="PALADIN"),Sorts!K22,Sorts!K46),"")</f>
        <v>0</v>
      </c>
      <c r="CU22" s="139"/>
      <c r="CV22" s="139"/>
      <c r="CW22" s="139"/>
      <c r="CX22" s="139"/>
      <c r="CY22" s="139"/>
      <c r="CZ22" s="139"/>
      <c r="DA22" s="139"/>
      <c r="DB22" s="139"/>
      <c r="DC22" s="139"/>
      <c r="DD22" s="139"/>
      <c r="DE22" s="139"/>
      <c r="DF22" s="140"/>
      <c r="DG22" s="141">
        <v>0</v>
      </c>
      <c r="DH22" s="134"/>
      <c r="DI22" s="142">
        <f>IF($AU$5&lt;&gt;0,IF(OR($O$5="CLERC",$O$5="PALADIN"),Sorts!L22,Sorts!L46),"")</f>
        <v>0</v>
      </c>
      <c r="DJ22" s="142"/>
      <c r="DK22" s="142"/>
      <c r="DL22" s="142">
        <f>IF($AU$5&lt;&gt;0,IF(OR($O$5="CLERC",$O$5="PALADIN"),Sorts!M22,Sorts!M46),"")</f>
        <v>0</v>
      </c>
      <c r="DM22" s="142"/>
      <c r="DN22" s="142"/>
      <c r="DO22" s="89">
        <f>IF($AU$5&lt;&gt;0,IF(OR($O$5="CLERC",$O$5="PALADIN"),Sorts!N22,Sorts!N46),"")</f>
        <v>0</v>
      </c>
      <c r="DP22" s="89">
        <f>IF($AU$5&lt;&gt;0,IF(OR($O$5="CLERC",$O$5="PALADIN"),Sorts!O22,Sorts!O46),"")</f>
        <v>0</v>
      </c>
      <c r="DQ22" s="94">
        <f>IF($AU$5&lt;&gt;0,IF(OR($O$5="CLERC",$O$5="PALADIN"),Sorts!P22,Sorts!P46),"")</f>
        <v>0</v>
      </c>
      <c r="DR22" s="89"/>
      <c r="DS22" s="133" t="s">
        <v>1391</v>
      </c>
      <c r="DT22" s="134"/>
      <c r="DU22" s="89">
        <v>19</v>
      </c>
      <c r="DV22" s="135" t="str">
        <f>IF($AU$7&lt;&gt;0,IF($O$5="Illusionniste",Sorts!Q137,Sorts!K93),"")</f>
        <v/>
      </c>
      <c r="DW22" s="136"/>
      <c r="DX22" s="136"/>
      <c r="DY22" s="136"/>
      <c r="DZ22" s="136"/>
      <c r="EA22" s="136"/>
      <c r="EB22" s="136"/>
      <c r="EC22" s="136"/>
      <c r="ED22" s="136"/>
      <c r="EE22" s="136"/>
      <c r="EF22" s="136"/>
      <c r="EG22" s="136"/>
      <c r="EH22" s="136"/>
      <c r="EI22" s="136">
        <v>0</v>
      </c>
      <c r="EJ22" s="137"/>
      <c r="EK22" s="138" t="str">
        <f>IF($AU$7&lt;&gt;0,IF($O$5="Illusionniste",Sorts!R137,Sorts!L93),"")</f>
        <v/>
      </c>
      <c r="EL22" s="134"/>
      <c r="EM22" s="142" t="str">
        <f>IF($AU$7&lt;&gt;0,IF($O$5="Illusionniste",Sorts!S137,Sorts!M93),"")</f>
        <v/>
      </c>
      <c r="EN22" s="142"/>
      <c r="EO22" s="142"/>
      <c r="EP22" s="89" t="str">
        <f>IF($AU$7&lt;&gt;0,IF($O$5="Illusionniste",Sorts!T137,Sorts!N93),"")</f>
        <v/>
      </c>
      <c r="EQ22" s="89" t="str">
        <f>IF($AU$7&lt;&gt;0,IF($O$5="Illusionniste",Sorts!U137,Sorts!O93),"")</f>
        <v/>
      </c>
      <c r="ER22" s="94" t="str">
        <f>IF($AU$7&lt;&gt;0,IF($O$5="Illusionniste",Sorts!V137,Sorts!P93),"")</f>
        <v/>
      </c>
      <c r="ES22" s="61"/>
      <c r="EU22" s="87">
        <v>19</v>
      </c>
      <c r="EV22" s="139"/>
      <c r="EW22" s="139"/>
      <c r="EX22" s="139"/>
      <c r="EY22" s="139"/>
      <c r="EZ22" s="139"/>
      <c r="FA22" s="139"/>
      <c r="FB22" s="139"/>
      <c r="FC22" s="139"/>
      <c r="FD22" s="139"/>
      <c r="FE22" s="139"/>
      <c r="FF22" s="139"/>
      <c r="FG22" s="139"/>
      <c r="FH22" s="140"/>
      <c r="FI22" s="141"/>
      <c r="FJ22" s="134"/>
      <c r="FK22" s="142"/>
      <c r="FL22" s="142"/>
      <c r="FM22" s="142"/>
      <c r="FN22" s="142"/>
      <c r="FO22" s="142"/>
      <c r="FP22" s="142"/>
      <c r="FQ22" s="89"/>
      <c r="FR22" s="89"/>
      <c r="FS22" s="94"/>
      <c r="FT22" s="89"/>
      <c r="FU22" s="133" t="s">
        <v>1391</v>
      </c>
      <c r="FV22" s="134"/>
      <c r="FW22" s="89">
        <v>19</v>
      </c>
      <c r="FX22" s="135" t="str">
        <f>IF($AU$7&lt;&gt;0,IF($O$5="Illusionniste",Sorts!AC137,Sorts!W93),"")</f>
        <v/>
      </c>
      <c r="FY22" s="136"/>
      <c r="FZ22" s="136"/>
      <c r="GA22" s="136"/>
      <c r="GB22" s="136"/>
      <c r="GC22" s="136"/>
      <c r="GD22" s="136"/>
      <c r="GE22" s="136"/>
      <c r="GF22" s="136"/>
      <c r="GG22" s="136"/>
      <c r="GH22" s="136"/>
      <c r="GI22" s="136"/>
      <c r="GJ22" s="136"/>
      <c r="GK22" s="136">
        <v>0</v>
      </c>
      <c r="GL22" s="137"/>
      <c r="GM22" s="138" t="str">
        <f>IF($AU$7&lt;&gt;0,IF($O$5="Illusionniste",Sorts!AD137,Sorts!X93),"")</f>
        <v/>
      </c>
      <c r="GN22" s="134"/>
      <c r="GO22" s="142" t="str">
        <f>IF($AU$7&lt;&gt;0,IF($O$5="Illusionniste",Sorts!AE137,Sorts!Y93),"")</f>
        <v/>
      </c>
      <c r="GP22" s="142"/>
      <c r="GQ22" s="142"/>
      <c r="GR22" s="89" t="str">
        <f>IF($AU$7&lt;&gt;0,IF($O$5="Illusionniste",Sorts!AF137,Sorts!Z93),"")</f>
        <v/>
      </c>
      <c r="GS22" s="89" t="str">
        <f>IF($AU$7&lt;&gt;0,IF($O$5="Illusionniste",Sorts!AG137,Sorts!AA93),"")</f>
        <v/>
      </c>
      <c r="GT22" s="94" t="str">
        <f>IF($AU$7&lt;&gt;0,IF($O$5="Illusionniste",Sorts!AH137,Sorts!AB93),"")</f>
        <v/>
      </c>
      <c r="GU22" s="61"/>
      <c r="GW22" s="87">
        <v>19</v>
      </c>
      <c r="GX22" s="139"/>
      <c r="GY22" s="139"/>
      <c r="GZ22" s="139"/>
      <c r="HA22" s="139"/>
      <c r="HB22" s="139"/>
      <c r="HC22" s="139"/>
      <c r="HD22" s="139"/>
      <c r="HE22" s="139"/>
      <c r="HF22" s="139"/>
      <c r="HG22" s="139"/>
      <c r="HH22" s="139"/>
      <c r="HI22" s="139"/>
      <c r="HJ22" s="140"/>
      <c r="HK22" s="141"/>
      <c r="HL22" s="134"/>
      <c r="HM22" s="142"/>
      <c r="HN22" s="142"/>
      <c r="HO22" s="142"/>
      <c r="HP22" s="142"/>
      <c r="HQ22" s="142"/>
      <c r="HR22" s="142"/>
      <c r="HS22" s="89"/>
      <c r="HT22" s="89"/>
      <c r="HU22" s="94"/>
      <c r="HV22" s="89"/>
      <c r="HW22" s="133" t="s">
        <v>1391</v>
      </c>
      <c r="HX22" s="134"/>
      <c r="HY22" s="89">
        <v>19</v>
      </c>
      <c r="HZ22" s="135" t="str">
        <f>IF($AU$7&lt;&gt;0,IF($O$5="Illusionniste",Sorts!AO137,Sorts!AI93),"")</f>
        <v/>
      </c>
      <c r="IA22" s="136"/>
      <c r="IB22" s="136"/>
      <c r="IC22" s="136"/>
      <c r="ID22" s="136"/>
      <c r="IE22" s="136"/>
      <c r="IF22" s="136"/>
      <c r="IG22" s="136"/>
      <c r="IH22" s="136"/>
      <c r="II22" s="136"/>
      <c r="IJ22" s="136"/>
      <c r="IK22" s="136"/>
      <c r="IL22" s="136"/>
      <c r="IM22" s="136">
        <v>0</v>
      </c>
      <c r="IN22" s="137"/>
      <c r="IO22" s="138" t="str">
        <f>IF($AU$7&lt;&gt;0,IF($O$5="Illusionniste",Sorts!AP137,Sorts!AJ93),"")</f>
        <v/>
      </c>
      <c r="IP22" s="134"/>
      <c r="IQ22" s="142" t="str">
        <f>IF($AU$7&lt;&gt;0,IF($O$5="Illusionniste",Sorts!AQ137,Sorts!AK93),"")</f>
        <v/>
      </c>
      <c r="IR22" s="142"/>
      <c r="IS22" s="142"/>
      <c r="IT22" s="89" t="str">
        <f>IF($AU$7&lt;&gt;0,IF($O$5="Illusionniste",Sorts!AR137,Sorts!AL93),"")</f>
        <v/>
      </c>
      <c r="IU22" s="89" t="str">
        <f>IF($AU$7&lt;&gt;0,IF($O$5="Illusionniste",Sorts!AS137,Sorts!AM93),"")</f>
        <v/>
      </c>
      <c r="IV22" s="94" t="str">
        <f>IF($AU$7&lt;&gt;0,IF($O$5="Illusionniste",Sorts!AT137,Sorts!AN93),"")</f>
        <v/>
      </c>
      <c r="IW22" s="61"/>
      <c r="IY22" s="87"/>
      <c r="IZ22" s="139"/>
      <c r="JA22" s="139"/>
      <c r="JB22" s="139"/>
      <c r="JC22" s="139"/>
      <c r="JD22" s="139"/>
      <c r="JE22" s="139"/>
      <c r="JF22" s="139"/>
      <c r="JG22" s="139"/>
      <c r="JH22" s="139"/>
      <c r="JI22" s="139"/>
      <c r="JJ22" s="139"/>
      <c r="JK22" s="139"/>
      <c r="JL22" s="140"/>
      <c r="JM22" s="141"/>
      <c r="JN22" s="134"/>
      <c r="JO22" s="142"/>
      <c r="JP22" s="142"/>
      <c r="JQ22" s="142"/>
      <c r="JR22" s="142"/>
      <c r="JS22" s="142"/>
      <c r="JT22" s="142"/>
      <c r="JU22" s="89"/>
      <c r="JV22" s="89"/>
      <c r="JW22" s="94"/>
      <c r="JX22" s="89"/>
      <c r="JY22" s="133" t="s">
        <v>1391</v>
      </c>
      <c r="JZ22" s="134"/>
      <c r="KA22" s="89">
        <v>19</v>
      </c>
      <c r="KB22" s="138" t="str">
        <f>IF($AU$7&lt;&gt;0,IF($O$5="Illusionniste",Sorts!BA137,Sorts!AU93),"")</f>
        <v/>
      </c>
      <c r="KC22" s="139"/>
      <c r="KD22" s="139"/>
      <c r="KE22" s="139"/>
      <c r="KF22" s="139"/>
      <c r="KG22" s="139"/>
      <c r="KH22" s="139"/>
      <c r="KI22" s="139"/>
      <c r="KJ22" s="139"/>
      <c r="KK22" s="139"/>
      <c r="KL22" s="139"/>
      <c r="KM22" s="139"/>
      <c r="KN22" s="140"/>
      <c r="KO22" s="136">
        <v>0</v>
      </c>
      <c r="KP22" s="137"/>
      <c r="KQ22" s="138" t="str">
        <f>IF($AU$7&lt;&gt;0,IF($O$5="Illusionniste",Sorts!BA137,Sorts!AV93),"")</f>
        <v/>
      </c>
      <c r="KR22" s="134"/>
      <c r="KS22" s="142" t="str">
        <f>IF($AU$7&lt;&gt;0,IF($O$5="Illusionniste",Sorts!BA137,Sorts!AW93),"")</f>
        <v/>
      </c>
      <c r="KT22" s="142"/>
      <c r="KU22" s="142"/>
      <c r="KV22" s="89" t="str">
        <f>IF($AU$7&lt;&gt;0,IF($O$5="Illusionniste",Sorts!BA137,Sorts!AX93),"")</f>
        <v/>
      </c>
      <c r="KW22" s="89" t="str">
        <f>IF($AU$7&lt;&gt;0,IF($O$5="Illusionniste",Sorts!BA137,Sorts!AY93),"")</f>
        <v/>
      </c>
      <c r="KX22" s="94" t="str">
        <f>IF($AU$7&lt;&gt;0,IF($O$5="Illusionniste",Sorts!BA137,Sorts!AZ93),"")</f>
        <v/>
      </c>
    </row>
    <row r="23" spans="2:310" ht="18" thickTop="1" thickBot="1" x14ac:dyDescent="0.35">
      <c r="AF23" s="149" t="s">
        <v>1423</v>
      </c>
      <c r="AG23" s="132"/>
      <c r="AH23" s="132"/>
      <c r="AI23" s="132"/>
      <c r="AJ23" s="132"/>
      <c r="AK23" s="132" t="str">
        <f>IF($AO$11&lt;8,"-",INDEX(Niveaux!$A$1115:$L$1151,$AO$11+1-7,MATCH($O$5,Niveaux!$B$1115:$L$1115,0)+1))</f>
        <v>-</v>
      </c>
      <c r="AL23" s="132"/>
      <c r="AO23" s="29"/>
      <c r="AQ23" s="87">
        <v>14</v>
      </c>
      <c r="AR23" s="139" t="str">
        <f>IF($AU$5&lt;&gt;0,IF($O$5="CLERC",Sorts!E17,Sorts!E41),"")</f>
        <v>Prévision du Temps</v>
      </c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40"/>
      <c r="BE23" s="141">
        <v>0</v>
      </c>
      <c r="BF23" s="139"/>
      <c r="BG23" s="142">
        <f>IF($AU$5&lt;&gt;0,IF($O$5="CLERC",Sorts!F17,Sorts!F41),"")</f>
        <v>0</v>
      </c>
      <c r="BH23" s="142"/>
      <c r="BI23" s="142"/>
      <c r="BJ23" s="142" t="str">
        <f>IF($AU$5&lt;&gt;0,IF($O$5="CLERC",Sorts!G17,Sorts!G41),"")</f>
        <v>2h/n</v>
      </c>
      <c r="BK23" s="142"/>
      <c r="BL23" s="142"/>
      <c r="BM23" s="89" t="str">
        <f>IF($AU$5&lt;&gt;0,IF($O$5="CLERC",Sorts!H17,Sorts!H41),"")</f>
        <v>X</v>
      </c>
      <c r="BN23" s="89" t="str">
        <f>IF($AU$5&lt;&gt;0,IF($O$5="CLERC",Sorts!I17,Sorts!I41),"")</f>
        <v>X</v>
      </c>
      <c r="BO23" s="94" t="str">
        <f>IF($AU$5&lt;&gt;0,IF($O$5="CLERC",Sorts!J17,Sorts!J41),"")</f>
        <v>X</v>
      </c>
      <c r="BP23" s="89"/>
      <c r="BQ23" s="133" t="s">
        <v>1391</v>
      </c>
      <c r="BR23" s="134"/>
      <c r="BS23" s="89">
        <v>14</v>
      </c>
      <c r="BT23" s="135" t="str">
        <f>IF($AU$7&lt;&gt;0,IF($O$5="ILLUSIONNISTE",Sorts!K132,Sorts!E88),"")</f>
        <v/>
      </c>
      <c r="BU23" s="136"/>
      <c r="BV23" s="136"/>
      <c r="BW23" s="136"/>
      <c r="BX23" s="136"/>
      <c r="BY23" s="136"/>
      <c r="BZ23" s="136"/>
      <c r="CA23" s="136"/>
      <c r="CB23" s="136"/>
      <c r="CC23" s="136"/>
      <c r="CD23" s="136"/>
      <c r="CE23" s="136"/>
      <c r="CF23" s="136"/>
      <c r="CG23" s="136">
        <v>0</v>
      </c>
      <c r="CH23" s="137"/>
      <c r="CI23" s="138" t="str">
        <f>IF($AU$7&lt;&gt;0,IF($O$5="ILLUSIONNISTE",Sorts!L132,Sorts!F88),"")</f>
        <v/>
      </c>
      <c r="CJ23" s="134"/>
      <c r="CK23" s="142" t="str">
        <f>IF($AU$7&lt;&gt;0,IF($O$5="ILLUSIONNISTE",Sorts!M132,Sorts!G88),"")</f>
        <v/>
      </c>
      <c r="CL23" s="142"/>
      <c r="CM23" s="142"/>
      <c r="CN23" s="89" t="str">
        <f>IF($AU$7&lt;&gt;0,IF($O$5="ILLUSIONNISTE",Sorts!N132,Sorts!H88),"")</f>
        <v/>
      </c>
      <c r="CO23" s="89" t="str">
        <f>IF($AU$7&lt;&gt;0,IF($O$5="ILLUSIONNISTE",Sorts!O132,Sorts!I88),"")</f>
        <v/>
      </c>
      <c r="CP23" s="94" t="str">
        <f>IF($AU$7&lt;&gt;0,IF($O$5="ILLUSIONNISTE",Sorts!P132,Sorts!J88),"")</f>
        <v/>
      </c>
      <c r="CQ23" s="61"/>
      <c r="CS23" s="87">
        <v>20</v>
      </c>
      <c r="CT23" s="139">
        <f>IF($AU$5&lt;&gt;0,IF(OR($O$5="CLERC",$O$5="PALADIN"),Sorts!K23,Sorts!K47),"")</f>
        <v>0</v>
      </c>
      <c r="CU23" s="139"/>
      <c r="CV23" s="139"/>
      <c r="CW23" s="139"/>
      <c r="CX23" s="139"/>
      <c r="CY23" s="139"/>
      <c r="CZ23" s="139"/>
      <c r="DA23" s="139"/>
      <c r="DB23" s="139"/>
      <c r="DC23" s="139"/>
      <c r="DD23" s="139"/>
      <c r="DE23" s="139"/>
      <c r="DF23" s="140"/>
      <c r="DG23" s="141">
        <v>0</v>
      </c>
      <c r="DH23" s="134"/>
      <c r="DI23" s="142">
        <f>IF($AU$5&lt;&gt;0,IF(OR($O$5="CLERC",$O$5="PALADIN"),Sorts!L23,Sorts!L47),"")</f>
        <v>0</v>
      </c>
      <c r="DJ23" s="142"/>
      <c r="DK23" s="142"/>
      <c r="DL23" s="142">
        <f>IF($AU$5&lt;&gt;0,IF(OR($O$5="CLERC",$O$5="PALADIN"),Sorts!M23,Sorts!M47),"")</f>
        <v>0</v>
      </c>
      <c r="DM23" s="142"/>
      <c r="DN23" s="142"/>
      <c r="DO23" s="89">
        <f>IF($AU$5&lt;&gt;0,IF(OR($O$5="CLERC",$O$5="PALADIN"),Sorts!N23,Sorts!N47),"")</f>
        <v>0</v>
      </c>
      <c r="DP23" s="89">
        <f>IF($AU$5&lt;&gt;0,IF(OR($O$5="CLERC",$O$5="PALADIN"),Sorts!O23,Sorts!O47),"")</f>
        <v>0</v>
      </c>
      <c r="DQ23" s="94">
        <f>IF($AU$5&lt;&gt;0,IF(OR($O$5="CLERC",$O$5="PALADIN"),Sorts!P23,Sorts!P47),"")</f>
        <v>0</v>
      </c>
      <c r="DR23" s="89"/>
      <c r="DS23" s="133" t="s">
        <v>1391</v>
      </c>
      <c r="DT23" s="134"/>
      <c r="DU23" s="89">
        <v>20</v>
      </c>
      <c r="DV23" s="135" t="str">
        <f>IF($AU$7&lt;&gt;0,IF($O$5="Illusionniste",Sorts!Q138,Sorts!K94),"")</f>
        <v/>
      </c>
      <c r="DW23" s="136"/>
      <c r="DX23" s="136"/>
      <c r="DY23" s="136"/>
      <c r="DZ23" s="136"/>
      <c r="EA23" s="136"/>
      <c r="EB23" s="136"/>
      <c r="EC23" s="136"/>
      <c r="ED23" s="136"/>
      <c r="EE23" s="136"/>
      <c r="EF23" s="136"/>
      <c r="EG23" s="136"/>
      <c r="EH23" s="136"/>
      <c r="EI23" s="136">
        <v>0</v>
      </c>
      <c r="EJ23" s="137"/>
      <c r="EK23" s="138" t="str">
        <f>IF($AU$7&lt;&gt;0,IF($O$5="Illusionniste",Sorts!R138,Sorts!L94),"")</f>
        <v/>
      </c>
      <c r="EL23" s="134"/>
      <c r="EM23" s="142" t="str">
        <f>IF($AU$7&lt;&gt;0,IF($O$5="Illusionniste",Sorts!S138,Sorts!M94),"")</f>
        <v/>
      </c>
      <c r="EN23" s="142"/>
      <c r="EO23" s="142"/>
      <c r="EP23" s="89" t="str">
        <f>IF($AU$7&lt;&gt;0,IF($O$5="Illusionniste",Sorts!T138,Sorts!N94),"")</f>
        <v/>
      </c>
      <c r="EQ23" s="89" t="str">
        <f>IF($AU$7&lt;&gt;0,IF($O$5="Illusionniste",Sorts!U138,Sorts!O94),"")</f>
        <v/>
      </c>
      <c r="ER23" s="94" t="str">
        <f>IF($AU$7&lt;&gt;0,IF($O$5="Illusionniste",Sorts!V138,Sorts!P94),"")</f>
        <v/>
      </c>
      <c r="ES23" s="61"/>
      <c r="EU23" s="87">
        <v>20</v>
      </c>
      <c r="EV23" s="139"/>
      <c r="EW23" s="139"/>
      <c r="EX23" s="139"/>
      <c r="EY23" s="139"/>
      <c r="EZ23" s="139"/>
      <c r="FA23" s="139"/>
      <c r="FB23" s="139"/>
      <c r="FC23" s="139"/>
      <c r="FD23" s="139"/>
      <c r="FE23" s="139"/>
      <c r="FF23" s="139"/>
      <c r="FG23" s="139"/>
      <c r="FH23" s="140"/>
      <c r="FI23" s="141"/>
      <c r="FJ23" s="134"/>
      <c r="FK23" s="142"/>
      <c r="FL23" s="142"/>
      <c r="FM23" s="142"/>
      <c r="FN23" s="142"/>
      <c r="FO23" s="142"/>
      <c r="FP23" s="142"/>
      <c r="FQ23" s="89"/>
      <c r="FR23" s="89"/>
      <c r="FS23" s="94"/>
      <c r="FT23" s="89"/>
      <c r="FU23" s="133" t="s">
        <v>1391</v>
      </c>
      <c r="FV23" s="134"/>
      <c r="FW23" s="89">
        <v>20</v>
      </c>
      <c r="FX23" s="135" t="str">
        <f>IF($AU$7&lt;&gt;0,IF($O$5="Illusionniste",Sorts!AC138,Sorts!W94),"")</f>
        <v/>
      </c>
      <c r="FY23" s="136"/>
      <c r="FZ23" s="136"/>
      <c r="GA23" s="136"/>
      <c r="GB23" s="136"/>
      <c r="GC23" s="136"/>
      <c r="GD23" s="136"/>
      <c r="GE23" s="136"/>
      <c r="GF23" s="136"/>
      <c r="GG23" s="136"/>
      <c r="GH23" s="136"/>
      <c r="GI23" s="136"/>
      <c r="GJ23" s="136"/>
      <c r="GK23" s="136">
        <v>0</v>
      </c>
      <c r="GL23" s="137"/>
      <c r="GM23" s="138" t="str">
        <f>IF($AU$7&lt;&gt;0,IF($O$5="Illusionniste",Sorts!AD138,Sorts!X94),"")</f>
        <v/>
      </c>
      <c r="GN23" s="134"/>
      <c r="GO23" s="142" t="str">
        <f>IF($AU$7&lt;&gt;0,IF($O$5="Illusionniste",Sorts!AE138,Sorts!Y94),"")</f>
        <v/>
      </c>
      <c r="GP23" s="142"/>
      <c r="GQ23" s="142"/>
      <c r="GR23" s="89" t="str">
        <f>IF($AU$7&lt;&gt;0,IF($O$5="Illusionniste",Sorts!AF138,Sorts!Z94),"")</f>
        <v/>
      </c>
      <c r="GS23" s="89" t="str">
        <f>IF($AU$7&lt;&gt;0,IF($O$5="Illusionniste",Sorts!AG138,Sorts!AA94),"")</f>
        <v/>
      </c>
      <c r="GT23" s="94" t="str">
        <f>IF($AU$7&lt;&gt;0,IF($O$5="Illusionniste",Sorts!AH138,Sorts!AB94),"")</f>
        <v/>
      </c>
      <c r="GU23" s="61"/>
      <c r="GW23" s="87">
        <v>20</v>
      </c>
      <c r="GX23" s="139"/>
      <c r="GY23" s="139"/>
      <c r="GZ23" s="139"/>
      <c r="HA23" s="139"/>
      <c r="HB23" s="139"/>
      <c r="HC23" s="139"/>
      <c r="HD23" s="139"/>
      <c r="HE23" s="139"/>
      <c r="HF23" s="139"/>
      <c r="HG23" s="139"/>
      <c r="HH23" s="139"/>
      <c r="HI23" s="139"/>
      <c r="HJ23" s="140"/>
      <c r="HK23" s="141"/>
      <c r="HL23" s="134"/>
      <c r="HM23" s="142"/>
      <c r="HN23" s="142"/>
      <c r="HO23" s="142"/>
      <c r="HP23" s="142"/>
      <c r="HQ23" s="142"/>
      <c r="HR23" s="142"/>
      <c r="HS23" s="89"/>
      <c r="HT23" s="89"/>
      <c r="HU23" s="94"/>
      <c r="HV23" s="89"/>
      <c r="HW23" s="133" t="s">
        <v>1391</v>
      </c>
      <c r="HX23" s="134"/>
      <c r="HY23" s="89">
        <v>20</v>
      </c>
      <c r="HZ23" s="135" t="str">
        <f>IF($AU$7&lt;&gt;0,IF($O$5="Illusionniste",Sorts!AO138,Sorts!AI94),"")</f>
        <v/>
      </c>
      <c r="IA23" s="136"/>
      <c r="IB23" s="136"/>
      <c r="IC23" s="136"/>
      <c r="ID23" s="136"/>
      <c r="IE23" s="136"/>
      <c r="IF23" s="136"/>
      <c r="IG23" s="136"/>
      <c r="IH23" s="136"/>
      <c r="II23" s="136"/>
      <c r="IJ23" s="136"/>
      <c r="IK23" s="136"/>
      <c r="IL23" s="136"/>
      <c r="IM23" s="136">
        <v>0</v>
      </c>
      <c r="IN23" s="137"/>
      <c r="IO23" s="138" t="str">
        <f>IF($AU$7&lt;&gt;0,IF($O$5="Illusionniste",Sorts!AP138,Sorts!AJ94),"")</f>
        <v/>
      </c>
      <c r="IP23" s="134"/>
      <c r="IQ23" s="142" t="str">
        <f>IF($AU$7&lt;&gt;0,IF($O$5="Illusionniste",Sorts!AQ138,Sorts!AK94),"")</f>
        <v/>
      </c>
      <c r="IR23" s="142"/>
      <c r="IS23" s="142"/>
      <c r="IT23" s="89" t="str">
        <f>IF($AU$7&lt;&gt;0,IF($O$5="Illusionniste",Sorts!AR138,Sorts!AL94),"")</f>
        <v/>
      </c>
      <c r="IU23" s="89" t="str">
        <f>IF($AU$7&lt;&gt;0,IF($O$5="Illusionniste",Sorts!AS138,Sorts!AM94),"")</f>
        <v/>
      </c>
      <c r="IV23" s="94" t="str">
        <f>IF($AU$7&lt;&gt;0,IF($O$5="Illusionniste",Sorts!AT138,Sorts!AN94),"")</f>
        <v/>
      </c>
      <c r="IW23" s="61"/>
      <c r="IY23" s="87"/>
      <c r="IZ23" s="139"/>
      <c r="JA23" s="139"/>
      <c r="JB23" s="139"/>
      <c r="JC23" s="139"/>
      <c r="JD23" s="139"/>
      <c r="JE23" s="139"/>
      <c r="JF23" s="139"/>
      <c r="JG23" s="139"/>
      <c r="JH23" s="139"/>
      <c r="JI23" s="139"/>
      <c r="JJ23" s="139"/>
      <c r="JK23" s="139"/>
      <c r="JL23" s="140"/>
      <c r="JM23" s="141"/>
      <c r="JN23" s="134"/>
      <c r="JO23" s="142"/>
      <c r="JP23" s="142"/>
      <c r="JQ23" s="142"/>
      <c r="JR23" s="142"/>
      <c r="JS23" s="142"/>
      <c r="JT23" s="142"/>
      <c r="JU23" s="89"/>
      <c r="JV23" s="89"/>
      <c r="JW23" s="94"/>
      <c r="JX23" s="89"/>
      <c r="JY23" s="133" t="s">
        <v>1391</v>
      </c>
      <c r="JZ23" s="134"/>
      <c r="KA23" s="89">
        <v>20</v>
      </c>
      <c r="KB23" s="138" t="str">
        <f>IF($AU$7&lt;&gt;0,IF($O$5="Illusionniste",Sorts!BA138,Sorts!AU94),"")</f>
        <v/>
      </c>
      <c r="KC23" s="139"/>
      <c r="KD23" s="139"/>
      <c r="KE23" s="139"/>
      <c r="KF23" s="139"/>
      <c r="KG23" s="139"/>
      <c r="KH23" s="139"/>
      <c r="KI23" s="139"/>
      <c r="KJ23" s="139"/>
      <c r="KK23" s="139"/>
      <c r="KL23" s="139"/>
      <c r="KM23" s="139"/>
      <c r="KN23" s="140"/>
      <c r="KO23" s="136">
        <v>0</v>
      </c>
      <c r="KP23" s="137"/>
      <c r="KQ23" s="138" t="str">
        <f>IF($AU$7&lt;&gt;0,IF($O$5="Illusionniste",Sorts!BA138,Sorts!AV94),"")</f>
        <v/>
      </c>
      <c r="KR23" s="134"/>
      <c r="KS23" s="142" t="str">
        <f>IF($AU$7&lt;&gt;0,IF($O$5="Illusionniste",Sorts!BA138,Sorts!AW94),"")</f>
        <v/>
      </c>
      <c r="KT23" s="142"/>
      <c r="KU23" s="142"/>
      <c r="KV23" s="89" t="str">
        <f>IF($AU$7&lt;&gt;0,IF($O$5="Illusionniste",Sorts!BA138,Sorts!AX94),"")</f>
        <v/>
      </c>
      <c r="KW23" s="89" t="str">
        <f>IF($AU$7&lt;&gt;0,IF($O$5="Illusionniste",Sorts!BA138,Sorts!AY94),"")</f>
        <v/>
      </c>
      <c r="KX23" s="94" t="str">
        <f>IF($AU$7&lt;&gt;0,IF($O$5="Illusionniste",Sorts!BA138,Sorts!AZ94),"")</f>
        <v/>
      </c>
    </row>
    <row r="24" spans="2:310" ht="19.5" thickTop="1" thickBot="1" x14ac:dyDescent="0.4">
      <c r="B24" s="25" t="s">
        <v>41</v>
      </c>
      <c r="C24" s="26"/>
      <c r="D24" s="26"/>
      <c r="E24" s="26"/>
      <c r="F24" s="26"/>
      <c r="G24" s="26" t="s">
        <v>42</v>
      </c>
      <c r="H24" s="26"/>
      <c r="I24" s="26"/>
      <c r="J24" s="26"/>
      <c r="K24" s="26"/>
      <c r="L24" s="26"/>
      <c r="M24" s="26"/>
      <c r="N24" s="352" t="s">
        <v>43</v>
      </c>
      <c r="O24" s="352"/>
      <c r="P24" s="28"/>
      <c r="Q24" s="16"/>
      <c r="R24" s="29"/>
      <c r="S24" s="279" t="s">
        <v>44</v>
      </c>
      <c r="T24" s="280"/>
      <c r="U24" s="280"/>
      <c r="V24" s="280"/>
      <c r="W24" s="280"/>
      <c r="X24" s="353"/>
      <c r="AF24" s="150" t="s">
        <v>1424</v>
      </c>
      <c r="AG24" s="151"/>
      <c r="AH24" s="151"/>
      <c r="AI24" s="151"/>
      <c r="AJ24" s="151"/>
      <c r="AK24" s="151" t="str">
        <f>IF($AO$11&lt;9,"-",INDEX(Niveaux!$A$1115:$L$1151,$AO$11+1-8,MATCH($O$5,Niveaux!$B$1115:$L$1115,0)+1))</f>
        <v>-</v>
      </c>
      <c r="AL24" s="151"/>
      <c r="AM24" s="24"/>
      <c r="AN24" s="24"/>
      <c r="AO24" s="31"/>
      <c r="AQ24" s="87">
        <v>15</v>
      </c>
      <c r="AR24" s="139" t="str">
        <f>IF($AU$5&lt;&gt;0,IF($O$5="CLERC",Sorts!E18,Sorts!E42),"")</f>
        <v>Purification de l’Eau</v>
      </c>
      <c r="AS24" s="139"/>
      <c r="AT24" s="139"/>
      <c r="AU24" s="139"/>
      <c r="AV24" s="139"/>
      <c r="AW24" s="139"/>
      <c r="AX24" s="139"/>
      <c r="AY24" s="139"/>
      <c r="AZ24" s="139"/>
      <c r="BA24" s="139"/>
      <c r="BB24" s="139"/>
      <c r="BC24" s="139"/>
      <c r="BD24" s="140"/>
      <c r="BE24" s="141">
        <v>0</v>
      </c>
      <c r="BF24" s="139"/>
      <c r="BG24" s="142" t="str">
        <f>IF($AU$5&lt;&gt;0,IF($O$5="CLERC",Sorts!F18,Sorts!F42),"")</f>
        <v>4''</v>
      </c>
      <c r="BH24" s="142"/>
      <c r="BI24" s="142"/>
      <c r="BJ24" s="142" t="str">
        <f>IF($AU$5&lt;&gt;0,IF($O$5="CLERC",Sorts!G18,Sorts!G42),"")</f>
        <v>P</v>
      </c>
      <c r="BK24" s="142"/>
      <c r="BL24" s="142"/>
      <c r="BM24" s="89" t="str">
        <f>IF($AU$5&lt;&gt;0,IF($O$5="CLERC",Sorts!H18,Sorts!H42),"")</f>
        <v>X</v>
      </c>
      <c r="BN24" s="89" t="str">
        <f>IF($AU$5&lt;&gt;0,IF($O$5="CLERC",Sorts!I18,Sorts!I42),"")</f>
        <v>X</v>
      </c>
      <c r="BO24" s="94" t="str">
        <f>IF($AU$5&lt;&gt;0,IF($O$5="CLERC",Sorts!J18,Sorts!J42),"")</f>
        <v>X</v>
      </c>
      <c r="BP24" s="89"/>
      <c r="BQ24" s="133" t="s">
        <v>1391</v>
      </c>
      <c r="BR24" s="134"/>
      <c r="BS24" s="89">
        <v>15</v>
      </c>
      <c r="BT24" s="135" t="str">
        <f>IF($AU$7&lt;&gt;0,IF($O$5="ILLUSIONNISTE",Sorts!K133,Sorts!E89),"")</f>
        <v/>
      </c>
      <c r="BU24" s="136"/>
      <c r="BV24" s="136"/>
      <c r="BW24" s="136"/>
      <c r="BX24" s="136"/>
      <c r="BY24" s="136"/>
      <c r="BZ24" s="136"/>
      <c r="CA24" s="136"/>
      <c r="CB24" s="136"/>
      <c r="CC24" s="136"/>
      <c r="CD24" s="136"/>
      <c r="CE24" s="136"/>
      <c r="CF24" s="136"/>
      <c r="CG24" s="136">
        <v>0</v>
      </c>
      <c r="CH24" s="137"/>
      <c r="CI24" s="138" t="str">
        <f>IF($AU$7&lt;&gt;0,IF($O$5="ILLUSIONNISTE",Sorts!L133,Sorts!F89),"")</f>
        <v/>
      </c>
      <c r="CJ24" s="134"/>
      <c r="CK24" s="142" t="str">
        <f>IF($AU$7&lt;&gt;0,IF($O$5="ILLUSIONNISTE",Sorts!M133,Sorts!G89),"")</f>
        <v/>
      </c>
      <c r="CL24" s="142"/>
      <c r="CM24" s="142"/>
      <c r="CN24" s="89" t="str">
        <f>IF($AU$7&lt;&gt;0,IF($O$5="ILLUSIONNISTE",Sorts!N133,Sorts!H89),"")</f>
        <v/>
      </c>
      <c r="CO24" s="89" t="str">
        <f>IF($AU$7&lt;&gt;0,IF($O$5="ILLUSIONNISTE",Sorts!O133,Sorts!I89),"")</f>
        <v/>
      </c>
      <c r="CP24" s="94" t="str">
        <f>IF($AU$7&lt;&gt;0,IF($O$5="ILLUSIONNISTE",Sorts!P133,Sorts!J89),"")</f>
        <v/>
      </c>
      <c r="CQ24" s="61"/>
      <c r="CS24" s="87">
        <v>21</v>
      </c>
      <c r="CT24" s="139"/>
      <c r="CU24" s="139"/>
      <c r="CV24" s="139"/>
      <c r="CW24" s="139"/>
      <c r="CX24" s="139"/>
      <c r="CY24" s="139"/>
      <c r="CZ24" s="139"/>
      <c r="DA24" s="139"/>
      <c r="DB24" s="139"/>
      <c r="DC24" s="139"/>
      <c r="DD24" s="139"/>
      <c r="DE24" s="139"/>
      <c r="DF24" s="140"/>
      <c r="DG24" s="141"/>
      <c r="DH24" s="134"/>
      <c r="DI24" s="142"/>
      <c r="DJ24" s="142"/>
      <c r="DK24" s="142"/>
      <c r="DL24" s="142"/>
      <c r="DM24" s="142"/>
      <c r="DN24" s="142"/>
      <c r="DO24" s="89"/>
      <c r="DP24" s="89"/>
      <c r="DQ24" s="94"/>
      <c r="DR24" s="89"/>
      <c r="DS24" s="133" t="s">
        <v>1391</v>
      </c>
      <c r="DT24" s="134"/>
      <c r="DU24" s="89">
        <v>21</v>
      </c>
      <c r="DV24" s="135" t="str">
        <f>IF($AU$7&lt;&gt;0,IF($O$5="Illusionniste",Sorts!Q139,Sorts!K95),"")</f>
        <v/>
      </c>
      <c r="DW24" s="136"/>
      <c r="DX24" s="136"/>
      <c r="DY24" s="136"/>
      <c r="DZ24" s="136"/>
      <c r="EA24" s="136"/>
      <c r="EB24" s="136"/>
      <c r="EC24" s="136"/>
      <c r="ED24" s="136"/>
      <c r="EE24" s="136"/>
      <c r="EF24" s="136"/>
      <c r="EG24" s="136"/>
      <c r="EH24" s="136"/>
      <c r="EI24" s="136">
        <v>0</v>
      </c>
      <c r="EJ24" s="137"/>
      <c r="EK24" s="138" t="str">
        <f>IF($AU$7&lt;&gt;0,IF($O$5="Illusionniste",Sorts!R139,Sorts!L95),"")</f>
        <v/>
      </c>
      <c r="EL24" s="134"/>
      <c r="EM24" s="142" t="str">
        <f>IF($AU$7&lt;&gt;0,IF($O$5="Illusionniste",Sorts!S139,Sorts!M95),"")</f>
        <v/>
      </c>
      <c r="EN24" s="142"/>
      <c r="EO24" s="142"/>
      <c r="EP24" s="89" t="str">
        <f>IF($AU$7&lt;&gt;0,IF($O$5="Illusionniste",Sorts!T139,Sorts!N95),"")</f>
        <v/>
      </c>
      <c r="EQ24" s="89" t="str">
        <f>IF($AU$7&lt;&gt;0,IF($O$5="Illusionniste",Sorts!U139,Sorts!O95),"")</f>
        <v/>
      </c>
      <c r="ER24" s="94" t="str">
        <f>IF($AU$7&lt;&gt;0,IF($O$5="Illusionniste",Sorts!V139,Sorts!P95),"")</f>
        <v/>
      </c>
      <c r="ES24" s="61"/>
      <c r="EU24" s="87">
        <v>21</v>
      </c>
      <c r="EV24" s="139"/>
      <c r="EW24" s="139"/>
      <c r="EX24" s="139"/>
      <c r="EY24" s="139"/>
      <c r="EZ24" s="139"/>
      <c r="FA24" s="139"/>
      <c r="FB24" s="139"/>
      <c r="FC24" s="139"/>
      <c r="FD24" s="139"/>
      <c r="FE24" s="139"/>
      <c r="FF24" s="139"/>
      <c r="FG24" s="139"/>
      <c r="FH24" s="140"/>
      <c r="FI24" s="141"/>
      <c r="FJ24" s="134"/>
      <c r="FK24" s="142"/>
      <c r="FL24" s="142"/>
      <c r="FM24" s="142"/>
      <c r="FN24" s="142"/>
      <c r="FO24" s="142"/>
      <c r="FP24" s="142"/>
      <c r="FQ24" s="89"/>
      <c r="FR24" s="89"/>
      <c r="FS24" s="94"/>
      <c r="FT24" s="89"/>
      <c r="FU24" s="133" t="s">
        <v>1391</v>
      </c>
      <c r="FV24" s="134"/>
      <c r="FW24" s="89">
        <v>21</v>
      </c>
      <c r="FX24" s="135" t="str">
        <f>IF($AU$7&lt;&gt;0,IF($O$5="Illusionniste",Sorts!AC139,Sorts!W95),"")</f>
        <v/>
      </c>
      <c r="FY24" s="136"/>
      <c r="FZ24" s="136"/>
      <c r="GA24" s="136"/>
      <c r="GB24" s="136"/>
      <c r="GC24" s="136"/>
      <c r="GD24" s="136"/>
      <c r="GE24" s="136"/>
      <c r="GF24" s="136"/>
      <c r="GG24" s="136"/>
      <c r="GH24" s="136"/>
      <c r="GI24" s="136"/>
      <c r="GJ24" s="136"/>
      <c r="GK24" s="136">
        <v>0</v>
      </c>
      <c r="GL24" s="137"/>
      <c r="GM24" s="138" t="str">
        <f>IF($AU$7&lt;&gt;0,IF($O$5="Illusionniste",Sorts!AD139,Sorts!X95),"")</f>
        <v/>
      </c>
      <c r="GN24" s="134"/>
      <c r="GO24" s="142" t="str">
        <f>IF($AU$7&lt;&gt;0,IF($O$5="Illusionniste",Sorts!AE139,Sorts!Y95),"")</f>
        <v/>
      </c>
      <c r="GP24" s="142"/>
      <c r="GQ24" s="142"/>
      <c r="GR24" s="89" t="str">
        <f>IF($AU$7&lt;&gt;0,IF($O$5="Illusionniste",Sorts!AF139,Sorts!Z95),"")</f>
        <v/>
      </c>
      <c r="GS24" s="89" t="str">
        <f>IF($AU$7&lt;&gt;0,IF($O$5="Illusionniste",Sorts!AG139,Sorts!AA95),"")</f>
        <v/>
      </c>
      <c r="GT24" s="94" t="str">
        <f>IF($AU$7&lt;&gt;0,IF($O$5="Illusionniste",Sorts!AH139,Sorts!AB95),"")</f>
        <v/>
      </c>
      <c r="GU24" s="61"/>
      <c r="GW24" s="87">
        <v>21</v>
      </c>
      <c r="GX24" s="139"/>
      <c r="GY24" s="139"/>
      <c r="GZ24" s="139"/>
      <c r="HA24" s="139"/>
      <c r="HB24" s="139"/>
      <c r="HC24" s="139"/>
      <c r="HD24" s="139"/>
      <c r="HE24" s="139"/>
      <c r="HF24" s="139"/>
      <c r="HG24" s="139"/>
      <c r="HH24" s="139"/>
      <c r="HI24" s="139"/>
      <c r="HJ24" s="140"/>
      <c r="HK24" s="141"/>
      <c r="HL24" s="134"/>
      <c r="HM24" s="142"/>
      <c r="HN24" s="142"/>
      <c r="HO24" s="142"/>
      <c r="HP24" s="142"/>
      <c r="HQ24" s="142"/>
      <c r="HR24" s="142"/>
      <c r="HS24" s="89"/>
      <c r="HT24" s="89"/>
      <c r="HU24" s="94"/>
      <c r="HV24" s="89"/>
      <c r="HW24" s="133" t="s">
        <v>1391</v>
      </c>
      <c r="HX24" s="134"/>
      <c r="HY24" s="89">
        <v>21</v>
      </c>
      <c r="HZ24" s="135" t="str">
        <f>IF($AU$7&lt;&gt;0,IF($O$5="Illusionniste",Sorts!AO139,Sorts!AI95),"")</f>
        <v/>
      </c>
      <c r="IA24" s="136"/>
      <c r="IB24" s="136"/>
      <c r="IC24" s="136"/>
      <c r="ID24" s="136"/>
      <c r="IE24" s="136"/>
      <c r="IF24" s="136"/>
      <c r="IG24" s="136"/>
      <c r="IH24" s="136"/>
      <c r="II24" s="136"/>
      <c r="IJ24" s="136"/>
      <c r="IK24" s="136"/>
      <c r="IL24" s="136"/>
      <c r="IM24" s="136">
        <v>0</v>
      </c>
      <c r="IN24" s="137"/>
      <c r="IO24" s="138" t="str">
        <f>IF($AU$7&lt;&gt;0,IF($O$5="Illusionniste",Sorts!AP139,Sorts!AJ95),"")</f>
        <v/>
      </c>
      <c r="IP24" s="134"/>
      <c r="IQ24" s="142" t="str">
        <f>IF($AU$7&lt;&gt;0,IF($O$5="Illusionniste",Sorts!AQ139,Sorts!AK95),"")</f>
        <v/>
      </c>
      <c r="IR24" s="142"/>
      <c r="IS24" s="142"/>
      <c r="IT24" s="89" t="str">
        <f>IF($AU$7&lt;&gt;0,IF($O$5="Illusionniste",Sorts!AR139,Sorts!AL95),"")</f>
        <v/>
      </c>
      <c r="IU24" s="89" t="str">
        <f>IF($AU$7&lt;&gt;0,IF($O$5="Illusionniste",Sorts!AS139,Sorts!AM95),"")</f>
        <v/>
      </c>
      <c r="IV24" s="94" t="str">
        <f>IF($AU$7&lt;&gt;0,IF($O$5="Illusionniste",Sorts!AT139,Sorts!AN95),"")</f>
        <v/>
      </c>
      <c r="IW24" s="61"/>
      <c r="IY24" s="156" t="s">
        <v>406</v>
      </c>
      <c r="IZ24" s="157"/>
      <c r="JA24" s="157"/>
      <c r="JB24" s="157"/>
      <c r="JC24" s="157"/>
      <c r="JD24" s="157"/>
      <c r="JE24" s="157"/>
      <c r="JF24" s="157"/>
      <c r="JG24" s="157"/>
      <c r="JH24" s="157"/>
      <c r="JI24" s="157"/>
      <c r="JJ24" s="157"/>
      <c r="JK24" s="157"/>
      <c r="JL24" s="157"/>
      <c r="JM24" s="157"/>
      <c r="JN24" s="157"/>
      <c r="JO24" s="157"/>
      <c r="JP24" s="157"/>
      <c r="JQ24" s="157"/>
      <c r="JR24" s="157"/>
      <c r="JS24" s="157"/>
      <c r="JT24" s="157"/>
      <c r="JU24" s="157"/>
      <c r="JV24" s="157"/>
      <c r="JW24" s="157"/>
      <c r="JX24" s="157"/>
      <c r="JY24" s="157"/>
      <c r="JZ24" s="157"/>
      <c r="KA24" s="157"/>
      <c r="KB24" s="157"/>
      <c r="KC24" s="157"/>
      <c r="KD24" s="157"/>
      <c r="KE24" s="157"/>
      <c r="KF24" s="157"/>
      <c r="KG24" s="157"/>
      <c r="KH24" s="157"/>
      <c r="KI24" s="157"/>
      <c r="KJ24" s="157"/>
      <c r="KK24" s="157"/>
      <c r="KL24" s="157"/>
      <c r="KM24" s="157"/>
      <c r="KN24" s="157"/>
      <c r="KO24" s="157"/>
      <c r="KP24" s="157"/>
      <c r="KQ24" s="157"/>
      <c r="KR24" s="157"/>
      <c r="KS24" s="157"/>
      <c r="KT24" s="157"/>
      <c r="KU24" s="157"/>
      <c r="KV24" s="157"/>
      <c r="KW24" s="157"/>
      <c r="KX24" s="158"/>
    </row>
    <row r="25" spans="2:310" ht="16.149999999999999" customHeight="1" thickBot="1" x14ac:dyDescent="0.35">
      <c r="B25" s="16"/>
      <c r="L25" s="351" t="s">
        <v>321</v>
      </c>
      <c r="M25" s="351"/>
      <c r="N25" s="164" t="s">
        <v>53</v>
      </c>
      <c r="O25" s="164"/>
      <c r="P25" s="29"/>
      <c r="R25" s="29"/>
      <c r="S25" s="63" t="s">
        <v>530</v>
      </c>
      <c r="T25" s="64"/>
      <c r="U25" s="64"/>
      <c r="V25" s="64"/>
      <c r="W25" s="64"/>
      <c r="X25" s="65"/>
      <c r="AQ25" s="87">
        <v>16</v>
      </c>
      <c r="AR25" s="139" t="str">
        <f>IF($AU$5&lt;&gt;0,IF($O$5="CLERC",Sorts!E19,Sorts!E43),"")</f>
        <v>Shillelagh</v>
      </c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  <c r="BD25" s="140"/>
      <c r="BE25" s="141">
        <v>0</v>
      </c>
      <c r="BF25" s="139"/>
      <c r="BG25" s="142" t="str">
        <f>IF($AU$5&lt;&gt;0,IF($O$5="CLERC",Sorts!F19,Sorts!F43),"")</f>
        <v>T</v>
      </c>
      <c r="BH25" s="142"/>
      <c r="BI25" s="142"/>
      <c r="BJ25" s="142" t="str">
        <f>IF($AU$5&lt;&gt;0,IF($O$5="CLERC",Sorts!G19,Sorts!G43),"")</f>
        <v>1r/n</v>
      </c>
      <c r="BK25" s="142"/>
      <c r="BL25" s="142"/>
      <c r="BM25" s="89" t="str">
        <f>IF($AU$5&lt;&gt;0,IF($O$5="CLERC",Sorts!H19,Sorts!H43),"")</f>
        <v>X</v>
      </c>
      <c r="BN25" s="89" t="str">
        <f>IF($AU$5&lt;&gt;0,IF($O$5="CLERC",Sorts!I19,Sorts!I43),"")</f>
        <v>X</v>
      </c>
      <c r="BO25" s="94" t="str">
        <f>IF($AU$5&lt;&gt;0,IF($O$5="CLERC",Sorts!J19,Sorts!J43),"")</f>
        <v>X</v>
      </c>
      <c r="BP25" s="89"/>
      <c r="BQ25" s="133" t="s">
        <v>1391</v>
      </c>
      <c r="BR25" s="134"/>
      <c r="BS25" s="89">
        <v>16</v>
      </c>
      <c r="BT25" s="135" t="str">
        <f>IF($AU$7&lt;&gt;0,IF($O$5="ILLUSIONNISTE",Sorts!K134,Sorts!E90),"")</f>
        <v/>
      </c>
      <c r="BU25" s="136"/>
      <c r="BV25" s="136"/>
      <c r="BW25" s="136"/>
      <c r="BX25" s="136"/>
      <c r="BY25" s="136"/>
      <c r="BZ25" s="136"/>
      <c r="CA25" s="136"/>
      <c r="CB25" s="136"/>
      <c r="CC25" s="136"/>
      <c r="CD25" s="136"/>
      <c r="CE25" s="136"/>
      <c r="CF25" s="136"/>
      <c r="CG25" s="136">
        <v>0</v>
      </c>
      <c r="CH25" s="137"/>
      <c r="CI25" s="138" t="str">
        <f>IF($AU$7&lt;&gt;0,IF($O$5="ILLUSIONNISTE",Sorts!L134,Sorts!F90),"")</f>
        <v/>
      </c>
      <c r="CJ25" s="134"/>
      <c r="CK25" s="142" t="str">
        <f>IF($AU$7&lt;&gt;0,IF($O$5="ILLUSIONNISTE",Sorts!M134,Sorts!G90),"")</f>
        <v/>
      </c>
      <c r="CL25" s="142"/>
      <c r="CM25" s="142"/>
      <c r="CN25" s="89" t="str">
        <f>IF($AU$7&lt;&gt;0,IF($O$5="ILLUSIONNISTE",Sorts!N134,Sorts!H90),"")</f>
        <v/>
      </c>
      <c r="CO25" s="89" t="str">
        <f>IF($AU$7&lt;&gt;0,IF($O$5="ILLUSIONNISTE",Sorts!O134,Sorts!I90),"")</f>
        <v/>
      </c>
      <c r="CP25" s="94" t="str">
        <f>IF($AU$7&lt;&gt;0,IF($O$5="ILLUSIONNISTE",Sorts!P134,Sorts!J90),"")</f>
        <v/>
      </c>
      <c r="CQ25" s="61"/>
      <c r="CS25" s="87">
        <v>22</v>
      </c>
      <c r="CT25" s="139"/>
      <c r="CU25" s="139"/>
      <c r="CV25" s="139"/>
      <c r="CW25" s="139"/>
      <c r="CX25" s="139"/>
      <c r="CY25" s="139"/>
      <c r="CZ25" s="139"/>
      <c r="DA25" s="139"/>
      <c r="DB25" s="139"/>
      <c r="DC25" s="139"/>
      <c r="DD25" s="139"/>
      <c r="DE25" s="139"/>
      <c r="DF25" s="140"/>
      <c r="DG25" s="141"/>
      <c r="DH25" s="134"/>
      <c r="DI25" s="142"/>
      <c r="DJ25" s="142"/>
      <c r="DK25" s="142"/>
      <c r="DL25" s="142"/>
      <c r="DM25" s="142"/>
      <c r="DN25" s="142"/>
      <c r="DO25" s="89"/>
      <c r="DP25" s="89"/>
      <c r="DQ25" s="94"/>
      <c r="DR25" s="89"/>
      <c r="DS25" s="133" t="s">
        <v>1391</v>
      </c>
      <c r="DT25" s="134"/>
      <c r="DU25" s="89">
        <v>22</v>
      </c>
      <c r="DV25" s="135" t="str">
        <f>IF($AU$7&lt;&gt;0,IF($O$5="Illusionniste",Sorts!Q140,Sorts!K96),"")</f>
        <v/>
      </c>
      <c r="DW25" s="136"/>
      <c r="DX25" s="136"/>
      <c r="DY25" s="136"/>
      <c r="DZ25" s="136"/>
      <c r="EA25" s="136"/>
      <c r="EB25" s="136"/>
      <c r="EC25" s="136"/>
      <c r="ED25" s="136"/>
      <c r="EE25" s="136"/>
      <c r="EF25" s="136"/>
      <c r="EG25" s="136"/>
      <c r="EH25" s="136"/>
      <c r="EI25" s="136">
        <v>0</v>
      </c>
      <c r="EJ25" s="137"/>
      <c r="EK25" s="138" t="str">
        <f>IF($AU$7&lt;&gt;0,IF($O$5="Illusionniste",Sorts!R140,Sorts!L96),"")</f>
        <v/>
      </c>
      <c r="EL25" s="134"/>
      <c r="EM25" s="142" t="str">
        <f>IF($AU$7&lt;&gt;0,IF($O$5="Illusionniste",Sorts!S140,Sorts!M96),"")</f>
        <v/>
      </c>
      <c r="EN25" s="142"/>
      <c r="EO25" s="142"/>
      <c r="EP25" s="89" t="str">
        <f>IF($AU$7&lt;&gt;0,IF($O$5="Illusionniste",Sorts!T140,Sorts!N96),"")</f>
        <v/>
      </c>
      <c r="EQ25" s="89" t="str">
        <f>IF($AU$7&lt;&gt;0,IF($O$5="Illusionniste",Sorts!U140,Sorts!O96),"")</f>
        <v/>
      </c>
      <c r="ER25" s="94" t="str">
        <f>IF($AU$7&lt;&gt;0,IF($O$5="Illusionniste",Sorts!V140,Sorts!P96),"")</f>
        <v/>
      </c>
      <c r="ES25" s="61"/>
      <c r="EU25" s="87">
        <v>22</v>
      </c>
      <c r="EV25" s="139"/>
      <c r="EW25" s="139"/>
      <c r="EX25" s="139"/>
      <c r="EY25" s="139"/>
      <c r="EZ25" s="139"/>
      <c r="FA25" s="139"/>
      <c r="FB25" s="139"/>
      <c r="FC25" s="139"/>
      <c r="FD25" s="139"/>
      <c r="FE25" s="139"/>
      <c r="FF25" s="139"/>
      <c r="FG25" s="139"/>
      <c r="FH25" s="140"/>
      <c r="FI25" s="141"/>
      <c r="FJ25" s="134"/>
      <c r="FK25" s="142"/>
      <c r="FL25" s="142"/>
      <c r="FM25" s="142"/>
      <c r="FN25" s="142"/>
      <c r="FO25" s="142"/>
      <c r="FP25" s="142"/>
      <c r="FQ25" s="89"/>
      <c r="FR25" s="89"/>
      <c r="FS25" s="94"/>
      <c r="FT25" s="89"/>
      <c r="FU25" s="133" t="s">
        <v>1391</v>
      </c>
      <c r="FV25" s="134"/>
      <c r="FW25" s="89">
        <v>22</v>
      </c>
      <c r="FX25" s="135" t="str">
        <f>IF($AU$7&lt;&gt;0,IF($O$5="Illusionniste",Sorts!AC140,Sorts!W96),"")</f>
        <v/>
      </c>
      <c r="FY25" s="136"/>
      <c r="FZ25" s="136"/>
      <c r="GA25" s="136"/>
      <c r="GB25" s="136"/>
      <c r="GC25" s="136"/>
      <c r="GD25" s="136"/>
      <c r="GE25" s="136"/>
      <c r="GF25" s="136"/>
      <c r="GG25" s="136"/>
      <c r="GH25" s="136"/>
      <c r="GI25" s="136"/>
      <c r="GJ25" s="136"/>
      <c r="GK25" s="136">
        <v>0</v>
      </c>
      <c r="GL25" s="137"/>
      <c r="GM25" s="138" t="str">
        <f>IF($AU$7&lt;&gt;0,IF($O$5="Illusionniste",Sorts!AD140,Sorts!X96),"")</f>
        <v/>
      </c>
      <c r="GN25" s="134"/>
      <c r="GO25" s="142" t="str">
        <f>IF($AU$7&lt;&gt;0,IF($O$5="Illusionniste",Sorts!AE140,Sorts!Y96),"")</f>
        <v/>
      </c>
      <c r="GP25" s="142"/>
      <c r="GQ25" s="142"/>
      <c r="GR25" s="89" t="str">
        <f>IF($AU$7&lt;&gt;0,IF($O$5="Illusionniste",Sorts!AF140,Sorts!Z96),"")</f>
        <v/>
      </c>
      <c r="GS25" s="89" t="str">
        <f>IF($AU$7&lt;&gt;0,IF($O$5="Illusionniste",Sorts!AG140,Sorts!AA96),"")</f>
        <v/>
      </c>
      <c r="GT25" s="94" t="str">
        <f>IF($AU$7&lt;&gt;0,IF($O$5="Illusionniste",Sorts!AH140,Sorts!AB96),"")</f>
        <v/>
      </c>
      <c r="GU25" s="61"/>
      <c r="GW25" s="87">
        <v>22</v>
      </c>
      <c r="GX25" s="139"/>
      <c r="GY25" s="139"/>
      <c r="GZ25" s="139"/>
      <c r="HA25" s="139"/>
      <c r="HB25" s="139"/>
      <c r="HC25" s="139"/>
      <c r="HD25" s="139"/>
      <c r="HE25" s="139"/>
      <c r="HF25" s="139"/>
      <c r="HG25" s="139"/>
      <c r="HH25" s="139"/>
      <c r="HI25" s="139"/>
      <c r="HJ25" s="140"/>
      <c r="HK25" s="141"/>
      <c r="HL25" s="134"/>
      <c r="HM25" s="142"/>
      <c r="HN25" s="142"/>
      <c r="HO25" s="142"/>
      <c r="HP25" s="142"/>
      <c r="HQ25" s="142"/>
      <c r="HR25" s="142"/>
      <c r="HS25" s="89"/>
      <c r="HT25" s="89"/>
      <c r="HU25" s="94"/>
      <c r="HV25" s="89"/>
      <c r="HW25" s="133" t="s">
        <v>1391</v>
      </c>
      <c r="HX25" s="134"/>
      <c r="HY25" s="89">
        <v>22</v>
      </c>
      <c r="HZ25" s="135" t="str">
        <f>IF($AU$7&lt;&gt;0,IF($O$5="Illusionniste",Sorts!AO140,Sorts!AI96),"")</f>
        <v/>
      </c>
      <c r="IA25" s="136"/>
      <c r="IB25" s="136"/>
      <c r="IC25" s="136"/>
      <c r="ID25" s="136"/>
      <c r="IE25" s="136"/>
      <c r="IF25" s="136"/>
      <c r="IG25" s="136"/>
      <c r="IH25" s="136"/>
      <c r="II25" s="136"/>
      <c r="IJ25" s="136"/>
      <c r="IK25" s="136"/>
      <c r="IL25" s="136"/>
      <c r="IM25" s="136">
        <v>0</v>
      </c>
      <c r="IN25" s="137"/>
      <c r="IO25" s="138" t="str">
        <f>IF($AU$7&lt;&gt;0,IF($O$5="Illusionniste",Sorts!AP140,Sorts!AJ96),"")</f>
        <v/>
      </c>
      <c r="IP25" s="134"/>
      <c r="IQ25" s="142" t="str">
        <f>IF($AU$7&lt;&gt;0,IF($O$5="Illusionniste",Sorts!AQ140,Sorts!AK96),"")</f>
        <v/>
      </c>
      <c r="IR25" s="142"/>
      <c r="IS25" s="142"/>
      <c r="IT25" s="89" t="str">
        <f>IF($AU$7&lt;&gt;0,IF($O$5="Illusionniste",Sorts!AR140,Sorts!AL96),"")</f>
        <v/>
      </c>
      <c r="IU25" s="89" t="str">
        <f>IF($AU$7&lt;&gt;0,IF($O$5="Illusionniste",Sorts!AS140,Sorts!AM96),"")</f>
        <v/>
      </c>
      <c r="IV25" s="94" t="str">
        <f>IF($AU$7&lt;&gt;0,IF($O$5="Illusionniste",Sorts!AT140,Sorts!AN96),"")</f>
        <v/>
      </c>
      <c r="IW25" s="61"/>
      <c r="IY25" s="16"/>
      <c r="KX25" s="29"/>
    </row>
    <row r="26" spans="2:310" ht="15" customHeight="1" thickTop="1" thickBot="1" x14ac:dyDescent="0.35">
      <c r="B26" s="237" t="s">
        <v>45</v>
      </c>
      <c r="C26" s="238"/>
      <c r="D26" s="239" t="s">
        <v>250</v>
      </c>
      <c r="E26" s="239"/>
      <c r="F26" s="239"/>
      <c r="G26" s="239"/>
      <c r="H26" s="239"/>
      <c r="I26" s="239"/>
      <c r="J26" s="239"/>
      <c r="K26" s="239"/>
      <c r="L26" s="240">
        <f>VLOOKUP($D$26,Basique!$F$3:$I$12,4,FALSE)</f>
        <v>10</v>
      </c>
      <c r="M26" s="240"/>
      <c r="N26" s="240">
        <v>0</v>
      </c>
      <c r="O26" s="240"/>
      <c r="P26" s="29"/>
      <c r="R26" s="29"/>
      <c r="S26" s="275" t="s">
        <v>308</v>
      </c>
      <c r="T26" s="276"/>
      <c r="U26" s="276"/>
      <c r="V26" s="221"/>
      <c r="W26" s="258">
        <f>INDEX(Niveaux!$A$41:$L$77,'Joueur 2'!$AM$5+1,MATCH('Joueur 2'!$O$5,Niveaux!$B$41:$L$41,0)+1)+VLOOKUP($B$17,Caractéristiques!$B$187:$J$211,5,FALSE)+VLOOKUP($O$6,Caractéristiques!$B$267:$J$274,2,FALSE)+INDEX(Caractéristiques!$L$268:$S$277,MATCH('Joueur 2'!$D$26,Caractéristiques!L268:L277,0),2)</f>
        <v>-0.85</v>
      </c>
      <c r="X26" s="259"/>
      <c r="Y26" s="262" t="s">
        <v>312</v>
      </c>
      <c r="Z26" s="263"/>
      <c r="AA26" s="263"/>
      <c r="AB26" s="264"/>
      <c r="AC26" s="258">
        <f>INDEX(Niveaux!$A$189:$L$225,'Joueur 2'!$AM$5+1,MATCH('Joueur 2'!$O$5,Niveaux!$B$189:$L$189,0)+1)+VLOOKUP($B$17,Caractéristiques!$B$187:$J$211,9,FALSE)+VLOOKUP($O$6,Caractéristiques!$B$267:$J$274,6,FALSE)+INDEX(Caractéristiques!$L$268:$S$277,MATCH('Joueur 2'!$D$26,Caractéristiques!L268:L277,0),6)</f>
        <v>-0.89999999999999991</v>
      </c>
      <c r="AD26" s="259"/>
      <c r="AF26" s="279" t="s">
        <v>58</v>
      </c>
      <c r="AG26" s="280"/>
      <c r="AH26" s="280"/>
      <c r="AI26" s="280"/>
      <c r="AJ26" s="280"/>
      <c r="AK26" s="280"/>
      <c r="AL26" s="280"/>
      <c r="AM26" s="68"/>
      <c r="AN26" s="281" t="s">
        <v>60</v>
      </c>
      <c r="AO26" s="282"/>
      <c r="AQ26" s="87">
        <v>17</v>
      </c>
      <c r="AR26" s="139">
        <f>IF($AU$5&lt;&gt;0,IF($O$5="CLERC",Sorts!E20,Sorts!E44),"")</f>
        <v>0</v>
      </c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  <c r="BC26" s="139"/>
      <c r="BD26" s="140"/>
      <c r="BE26" s="141">
        <v>0</v>
      </c>
      <c r="BF26" s="139"/>
      <c r="BG26" s="142">
        <f>IF($AU$5&lt;&gt;0,IF($O$5="CLERC",Sorts!F20,Sorts!F44),"")</f>
        <v>0</v>
      </c>
      <c r="BH26" s="142"/>
      <c r="BI26" s="142"/>
      <c r="BJ26" s="142">
        <f>IF($AU$5&lt;&gt;0,IF($O$5="CLERC",Sorts!G20,Sorts!G44),"")</f>
        <v>0</v>
      </c>
      <c r="BK26" s="142"/>
      <c r="BL26" s="142"/>
      <c r="BM26" s="89">
        <f>IF($AU$5&lt;&gt;0,IF($O$5="CLERC",Sorts!H20,Sorts!H44),"")</f>
        <v>0</v>
      </c>
      <c r="BN26" s="89">
        <f>IF($AU$5&lt;&gt;0,IF($O$5="CLERC",Sorts!I20,Sorts!I44),"")</f>
        <v>0</v>
      </c>
      <c r="BO26" s="94">
        <f>IF($AU$5&lt;&gt;0,IF($O$5="CLERC",Sorts!J20,Sorts!J44),"")</f>
        <v>0</v>
      </c>
      <c r="BP26" s="89"/>
      <c r="BQ26" s="133" t="s">
        <v>1391</v>
      </c>
      <c r="BR26" s="134"/>
      <c r="BS26" s="89">
        <v>17</v>
      </c>
      <c r="BT26" s="135" t="str">
        <f>IF($AU$7&lt;&gt;0,IF($O$5="ILLUSIONNISTE",Sorts!K135,Sorts!E91),"")</f>
        <v/>
      </c>
      <c r="BU26" s="136"/>
      <c r="BV26" s="136"/>
      <c r="BW26" s="136"/>
      <c r="BX26" s="136"/>
      <c r="BY26" s="136"/>
      <c r="BZ26" s="136"/>
      <c r="CA26" s="136"/>
      <c r="CB26" s="136"/>
      <c r="CC26" s="136"/>
      <c r="CD26" s="136"/>
      <c r="CE26" s="136"/>
      <c r="CF26" s="136"/>
      <c r="CG26" s="136">
        <v>0</v>
      </c>
      <c r="CH26" s="137"/>
      <c r="CI26" s="138" t="str">
        <f>IF($AU$7&lt;&gt;0,IF($O$5="ILLUSIONNISTE",Sorts!L135,Sorts!F91),"")</f>
        <v/>
      </c>
      <c r="CJ26" s="134"/>
      <c r="CK26" s="142" t="str">
        <f>IF($AU$7&lt;&gt;0,IF($O$5="ILLUSIONNISTE",Sorts!M135,Sorts!G91),"")</f>
        <v/>
      </c>
      <c r="CL26" s="142"/>
      <c r="CM26" s="142"/>
      <c r="CN26" s="89" t="str">
        <f>IF($AU$7&lt;&gt;0,IF($O$5="ILLUSIONNISTE",Sorts!N135,Sorts!H91),"")</f>
        <v/>
      </c>
      <c r="CO26" s="89" t="str">
        <f>IF($AU$7&lt;&gt;0,IF($O$5="ILLUSIONNISTE",Sorts!O135,Sorts!I91),"")</f>
        <v/>
      </c>
      <c r="CP26" s="94" t="str">
        <f>IF($AU$7&lt;&gt;0,IF($O$5="ILLUSIONNISTE",Sorts!P135,Sorts!J91),"")</f>
        <v/>
      </c>
      <c r="CQ26" s="61"/>
      <c r="CS26" s="87">
        <v>23</v>
      </c>
      <c r="CT26" s="139"/>
      <c r="CU26" s="139"/>
      <c r="CV26" s="139"/>
      <c r="CW26" s="139"/>
      <c r="CX26" s="139"/>
      <c r="CY26" s="139"/>
      <c r="CZ26" s="139"/>
      <c r="DA26" s="139"/>
      <c r="DB26" s="139"/>
      <c r="DC26" s="139"/>
      <c r="DD26" s="139"/>
      <c r="DE26" s="139"/>
      <c r="DF26" s="140"/>
      <c r="DG26" s="141"/>
      <c r="DH26" s="134"/>
      <c r="DI26" s="142"/>
      <c r="DJ26" s="142"/>
      <c r="DK26" s="142"/>
      <c r="DL26" s="142"/>
      <c r="DM26" s="142"/>
      <c r="DN26" s="142"/>
      <c r="DO26" s="89"/>
      <c r="DP26" s="89"/>
      <c r="DQ26" s="94"/>
      <c r="DR26" s="89"/>
      <c r="DS26" s="133" t="s">
        <v>1391</v>
      </c>
      <c r="DT26" s="134"/>
      <c r="DU26" s="89">
        <v>23</v>
      </c>
      <c r="DV26" s="135" t="str">
        <f>IF($AU$7&lt;&gt;0,IF($O$5="Illusionniste",Sorts!Q141,Sorts!K97),"")</f>
        <v/>
      </c>
      <c r="DW26" s="136"/>
      <c r="DX26" s="136"/>
      <c r="DY26" s="136"/>
      <c r="DZ26" s="136"/>
      <c r="EA26" s="136"/>
      <c r="EB26" s="136"/>
      <c r="EC26" s="136"/>
      <c r="ED26" s="136"/>
      <c r="EE26" s="136"/>
      <c r="EF26" s="136"/>
      <c r="EG26" s="136"/>
      <c r="EH26" s="136"/>
      <c r="EI26" s="136">
        <v>0</v>
      </c>
      <c r="EJ26" s="137"/>
      <c r="EK26" s="138" t="str">
        <f>IF($AU$7&lt;&gt;0,IF($O$5="Illusionniste",Sorts!R141,Sorts!L97),"")</f>
        <v/>
      </c>
      <c r="EL26" s="134"/>
      <c r="EM26" s="142" t="str">
        <f>IF($AU$7&lt;&gt;0,IF($O$5="Illusionniste",Sorts!S141,Sorts!M97),"")</f>
        <v/>
      </c>
      <c r="EN26" s="142"/>
      <c r="EO26" s="142"/>
      <c r="EP26" s="89" t="str">
        <f>IF($AU$7&lt;&gt;0,IF($O$5="Illusionniste",Sorts!T141,Sorts!N97),"")</f>
        <v/>
      </c>
      <c r="EQ26" s="89" t="str">
        <f>IF($AU$7&lt;&gt;0,IF($O$5="Illusionniste",Sorts!U141,Sorts!O97),"")</f>
        <v/>
      </c>
      <c r="ER26" s="94" t="str">
        <f>IF($AU$7&lt;&gt;0,IF($O$5="Illusionniste",Sorts!V141,Sorts!P97),"")</f>
        <v/>
      </c>
      <c r="ES26" s="61"/>
      <c r="EU26" s="87">
        <v>23</v>
      </c>
      <c r="EV26" s="139"/>
      <c r="EW26" s="139"/>
      <c r="EX26" s="139"/>
      <c r="EY26" s="139"/>
      <c r="EZ26" s="139"/>
      <c r="FA26" s="139"/>
      <c r="FB26" s="139"/>
      <c r="FC26" s="139"/>
      <c r="FD26" s="139"/>
      <c r="FE26" s="139"/>
      <c r="FF26" s="139"/>
      <c r="FG26" s="139"/>
      <c r="FH26" s="140"/>
      <c r="FI26" s="141"/>
      <c r="FJ26" s="134"/>
      <c r="FK26" s="142"/>
      <c r="FL26" s="142"/>
      <c r="FM26" s="142"/>
      <c r="FN26" s="142"/>
      <c r="FO26" s="142"/>
      <c r="FP26" s="142"/>
      <c r="FQ26" s="89"/>
      <c r="FR26" s="89"/>
      <c r="FS26" s="94"/>
      <c r="FT26" s="89"/>
      <c r="FU26" s="133" t="s">
        <v>1391</v>
      </c>
      <c r="FV26" s="134"/>
      <c r="FW26" s="89">
        <v>23</v>
      </c>
      <c r="FX26" s="135" t="str">
        <f>IF($AU$7&lt;&gt;0,IF($O$5="Illusionniste",Sorts!AC141,Sorts!W97),"")</f>
        <v/>
      </c>
      <c r="FY26" s="136"/>
      <c r="FZ26" s="136"/>
      <c r="GA26" s="136"/>
      <c r="GB26" s="136"/>
      <c r="GC26" s="136"/>
      <c r="GD26" s="136"/>
      <c r="GE26" s="136"/>
      <c r="GF26" s="136"/>
      <c r="GG26" s="136"/>
      <c r="GH26" s="136"/>
      <c r="GI26" s="136"/>
      <c r="GJ26" s="136"/>
      <c r="GK26" s="136">
        <v>0</v>
      </c>
      <c r="GL26" s="137"/>
      <c r="GM26" s="138" t="str">
        <f>IF($AU$7&lt;&gt;0,IF($O$5="Illusionniste",Sorts!AD141,Sorts!X97),"")</f>
        <v/>
      </c>
      <c r="GN26" s="134"/>
      <c r="GO26" s="142" t="str">
        <f>IF($AU$7&lt;&gt;0,IF($O$5="Illusionniste",Sorts!AE141,Sorts!Y97),"")</f>
        <v/>
      </c>
      <c r="GP26" s="142"/>
      <c r="GQ26" s="142"/>
      <c r="GR26" s="89" t="str">
        <f>IF($AU$7&lt;&gt;0,IF($O$5="Illusionniste",Sorts!AF141,Sorts!Z97),"")</f>
        <v/>
      </c>
      <c r="GS26" s="89" t="str">
        <f>IF($AU$7&lt;&gt;0,IF($O$5="Illusionniste",Sorts!AG141,Sorts!AA97),"")</f>
        <v/>
      </c>
      <c r="GT26" s="94" t="str">
        <f>IF($AU$7&lt;&gt;0,IF($O$5="Illusionniste",Sorts!AH141,Sorts!AB97),"")</f>
        <v/>
      </c>
      <c r="GU26" s="61"/>
      <c r="GW26" s="87">
        <v>23</v>
      </c>
      <c r="GX26" s="139"/>
      <c r="GY26" s="139"/>
      <c r="GZ26" s="139"/>
      <c r="HA26" s="139"/>
      <c r="HB26" s="139"/>
      <c r="HC26" s="139"/>
      <c r="HD26" s="139"/>
      <c r="HE26" s="139"/>
      <c r="HF26" s="139"/>
      <c r="HG26" s="139"/>
      <c r="HH26" s="139"/>
      <c r="HI26" s="139"/>
      <c r="HJ26" s="140"/>
      <c r="HK26" s="141"/>
      <c r="HL26" s="134"/>
      <c r="HM26" s="142"/>
      <c r="HN26" s="142"/>
      <c r="HO26" s="142"/>
      <c r="HP26" s="142"/>
      <c r="HQ26" s="142"/>
      <c r="HR26" s="142"/>
      <c r="HS26" s="89"/>
      <c r="HT26" s="89"/>
      <c r="HU26" s="94"/>
      <c r="HV26" s="89"/>
      <c r="HW26" s="133" t="s">
        <v>1391</v>
      </c>
      <c r="HX26" s="134"/>
      <c r="HY26" s="89">
        <v>23</v>
      </c>
      <c r="HZ26" s="135" t="str">
        <f>IF($AU$7&lt;&gt;0,IF($O$5="Illusionniste",Sorts!AO141,Sorts!AI97),"")</f>
        <v/>
      </c>
      <c r="IA26" s="136"/>
      <c r="IB26" s="136"/>
      <c r="IC26" s="136"/>
      <c r="ID26" s="136"/>
      <c r="IE26" s="136"/>
      <c r="IF26" s="136"/>
      <c r="IG26" s="136"/>
      <c r="IH26" s="136"/>
      <c r="II26" s="136"/>
      <c r="IJ26" s="136"/>
      <c r="IK26" s="136"/>
      <c r="IL26" s="136"/>
      <c r="IM26" s="136">
        <v>0</v>
      </c>
      <c r="IN26" s="137"/>
      <c r="IO26" s="138" t="str">
        <f>IF($AU$7&lt;&gt;0,IF($O$5="Illusionniste",Sorts!AP141,Sorts!AJ97),"")</f>
        <v/>
      </c>
      <c r="IP26" s="134"/>
      <c r="IQ26" s="142" t="str">
        <f>IF($AU$7&lt;&gt;0,IF($O$5="Illusionniste",Sorts!AQ141,Sorts!AK97),"")</f>
        <v/>
      </c>
      <c r="IR26" s="142"/>
      <c r="IS26" s="142"/>
      <c r="IT26" s="89" t="str">
        <f>IF($AU$7&lt;&gt;0,IF($O$5="Illusionniste",Sorts!AR141,Sorts!AL97),"")</f>
        <v/>
      </c>
      <c r="IU26" s="89" t="str">
        <f>IF($AU$7&lt;&gt;0,IF($O$5="Illusionniste",Sorts!AS141,Sorts!AM97),"")</f>
        <v/>
      </c>
      <c r="IV26" s="94" t="str">
        <f>IF($AU$7&lt;&gt;0,IF($O$5="Illusionniste",Sorts!AT141,Sorts!AN97),"")</f>
        <v/>
      </c>
      <c r="IW26" s="61"/>
      <c r="IY26" s="16"/>
      <c r="KX26" s="29"/>
    </row>
    <row r="27" spans="2:310" ht="15" customHeight="1" thickBot="1" x14ac:dyDescent="0.35">
      <c r="B27" s="237"/>
      <c r="C27" s="238"/>
      <c r="D27" s="239"/>
      <c r="E27" s="239"/>
      <c r="F27" s="239"/>
      <c r="G27" s="239"/>
      <c r="H27" s="239"/>
      <c r="I27" s="239"/>
      <c r="J27" s="239"/>
      <c r="K27" s="239"/>
      <c r="L27" s="240"/>
      <c r="M27" s="240"/>
      <c r="N27" s="240"/>
      <c r="O27" s="240"/>
      <c r="P27" s="29"/>
      <c r="R27" s="29"/>
      <c r="S27" s="277"/>
      <c r="T27" s="192"/>
      <c r="U27" s="192"/>
      <c r="V27" s="278"/>
      <c r="W27" s="260"/>
      <c r="X27" s="261"/>
      <c r="Y27" s="272"/>
      <c r="Z27" s="273"/>
      <c r="AA27" s="273"/>
      <c r="AB27" s="274"/>
      <c r="AC27" s="260"/>
      <c r="AD27" s="261"/>
      <c r="AF27" s="8" t="s">
        <v>547</v>
      </c>
      <c r="AG27" s="32"/>
      <c r="AH27" s="32"/>
      <c r="AI27" s="32"/>
      <c r="AJ27" s="32"/>
      <c r="AK27" s="37"/>
      <c r="AL27" s="37"/>
      <c r="AM27" s="32"/>
      <c r="AN27" s="162">
        <f>SUM($N$30:$O$37)</f>
        <v>0</v>
      </c>
      <c r="AO27" s="252"/>
      <c r="AQ27" s="87">
        <v>18</v>
      </c>
      <c r="AR27" s="139">
        <f>IF($AU$5&lt;&gt;0,IF($O$5="CLERC",Sorts!E21,Sorts!E45),"")</f>
        <v>0</v>
      </c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139"/>
      <c r="BD27" s="140"/>
      <c r="BE27" s="141">
        <v>0</v>
      </c>
      <c r="BF27" s="139"/>
      <c r="BG27" s="142">
        <f>IF($AU$5&lt;&gt;0,IF($O$5="CLERC",Sorts!F21,Sorts!F45),"")</f>
        <v>0</v>
      </c>
      <c r="BH27" s="142"/>
      <c r="BI27" s="142"/>
      <c r="BJ27" s="142">
        <f>IF($AU$5&lt;&gt;0,IF($O$5="CLERC",Sorts!G21,Sorts!G45),"")</f>
        <v>0</v>
      </c>
      <c r="BK27" s="142"/>
      <c r="BL27" s="142"/>
      <c r="BM27" s="89">
        <f>IF($AU$5&lt;&gt;0,IF($O$5="CLERC",Sorts!H21,Sorts!H45),"")</f>
        <v>0</v>
      </c>
      <c r="BN27" s="89">
        <f>IF($AU$5&lt;&gt;0,IF($O$5="CLERC",Sorts!I21,Sorts!I45),"")</f>
        <v>0</v>
      </c>
      <c r="BO27" s="94">
        <f>IF($AU$5&lt;&gt;0,IF($O$5="CLERC",Sorts!J21,Sorts!J45),"")</f>
        <v>0</v>
      </c>
      <c r="BP27" s="89"/>
      <c r="BQ27" s="133" t="s">
        <v>1391</v>
      </c>
      <c r="BR27" s="134"/>
      <c r="BS27" s="89">
        <v>18</v>
      </c>
      <c r="BT27" s="135" t="str">
        <f>IF($AU$7&lt;&gt;0,IF($O$5="ILLUSIONNISTE",Sorts!K136,Sorts!E92),"")</f>
        <v/>
      </c>
      <c r="BU27" s="136"/>
      <c r="BV27" s="136"/>
      <c r="BW27" s="136"/>
      <c r="BX27" s="136"/>
      <c r="BY27" s="136"/>
      <c r="BZ27" s="136"/>
      <c r="CA27" s="136"/>
      <c r="CB27" s="136"/>
      <c r="CC27" s="136"/>
      <c r="CD27" s="136"/>
      <c r="CE27" s="136"/>
      <c r="CF27" s="136"/>
      <c r="CG27" s="136">
        <v>0</v>
      </c>
      <c r="CH27" s="137"/>
      <c r="CI27" s="138" t="str">
        <f>IF($AU$7&lt;&gt;0,IF($O$5="ILLUSIONNISTE",Sorts!L136,Sorts!F92),"")</f>
        <v/>
      </c>
      <c r="CJ27" s="134"/>
      <c r="CK27" s="142" t="str">
        <f>IF($AU$7&lt;&gt;0,IF($O$5="ILLUSIONNISTE",Sorts!M136,Sorts!G92),"")</f>
        <v/>
      </c>
      <c r="CL27" s="142"/>
      <c r="CM27" s="142"/>
      <c r="CN27" s="89" t="str">
        <f>IF($AU$7&lt;&gt;0,IF($O$5="ILLUSIONNISTE",Sorts!N136,Sorts!H92),"")</f>
        <v/>
      </c>
      <c r="CO27" s="89" t="str">
        <f>IF($AU$7&lt;&gt;0,IF($O$5="ILLUSIONNISTE",Sorts!O136,Sorts!I92),"")</f>
        <v/>
      </c>
      <c r="CP27" s="94" t="str">
        <f>IF($AU$7&lt;&gt;0,IF($O$5="ILLUSIONNISTE",Sorts!P136,Sorts!J92),"")</f>
        <v/>
      </c>
      <c r="CQ27" s="61"/>
      <c r="CS27" s="87">
        <v>24</v>
      </c>
      <c r="CT27" s="139"/>
      <c r="CU27" s="139"/>
      <c r="CV27" s="139"/>
      <c r="CW27" s="139"/>
      <c r="CX27" s="139"/>
      <c r="CY27" s="139"/>
      <c r="CZ27" s="139"/>
      <c r="DA27" s="139"/>
      <c r="DB27" s="139"/>
      <c r="DC27" s="139"/>
      <c r="DD27" s="139"/>
      <c r="DE27" s="139"/>
      <c r="DF27" s="140"/>
      <c r="DG27" s="141"/>
      <c r="DH27" s="134"/>
      <c r="DI27" s="142"/>
      <c r="DJ27" s="142"/>
      <c r="DK27" s="142"/>
      <c r="DL27" s="142"/>
      <c r="DM27" s="142"/>
      <c r="DN27" s="142"/>
      <c r="DO27" s="89"/>
      <c r="DP27" s="89"/>
      <c r="DQ27" s="94"/>
      <c r="DR27" s="89"/>
      <c r="DS27" s="133" t="s">
        <v>1391</v>
      </c>
      <c r="DT27" s="134"/>
      <c r="DU27" s="89">
        <v>24</v>
      </c>
      <c r="DV27" s="135" t="str">
        <f>IF($AU$7&lt;&gt;0,IF($O$5="Illusionniste",Sorts!Q142,Sorts!K98),"")</f>
        <v/>
      </c>
      <c r="DW27" s="136"/>
      <c r="DX27" s="136"/>
      <c r="DY27" s="136"/>
      <c r="DZ27" s="136"/>
      <c r="EA27" s="136"/>
      <c r="EB27" s="136"/>
      <c r="EC27" s="136"/>
      <c r="ED27" s="136"/>
      <c r="EE27" s="136"/>
      <c r="EF27" s="136"/>
      <c r="EG27" s="136"/>
      <c r="EH27" s="136"/>
      <c r="EI27" s="136">
        <v>0</v>
      </c>
      <c r="EJ27" s="137"/>
      <c r="EK27" s="138" t="str">
        <f>IF($AU$7&lt;&gt;0,IF($O$5="Illusionniste",Sorts!R142,Sorts!L98),"")</f>
        <v/>
      </c>
      <c r="EL27" s="134"/>
      <c r="EM27" s="142" t="str">
        <f>IF($AU$7&lt;&gt;0,IF($O$5="Illusionniste",Sorts!S142,Sorts!M98),"")</f>
        <v/>
      </c>
      <c r="EN27" s="142"/>
      <c r="EO27" s="142"/>
      <c r="EP27" s="89" t="str">
        <f>IF($AU$7&lt;&gt;0,IF($O$5="Illusionniste",Sorts!T142,Sorts!N98),"")</f>
        <v/>
      </c>
      <c r="EQ27" s="89" t="str">
        <f>IF($AU$7&lt;&gt;0,IF($O$5="Illusionniste",Sorts!U142,Sorts!O98),"")</f>
        <v/>
      </c>
      <c r="ER27" s="94" t="str">
        <f>IF($AU$7&lt;&gt;0,IF($O$5="Illusionniste",Sorts!V142,Sorts!P98),"")</f>
        <v/>
      </c>
      <c r="ES27" s="61"/>
      <c r="EU27" s="87">
        <v>24</v>
      </c>
      <c r="EV27" s="139"/>
      <c r="EW27" s="139"/>
      <c r="EX27" s="139"/>
      <c r="EY27" s="139"/>
      <c r="EZ27" s="139"/>
      <c r="FA27" s="139"/>
      <c r="FB27" s="139"/>
      <c r="FC27" s="139"/>
      <c r="FD27" s="139"/>
      <c r="FE27" s="139"/>
      <c r="FF27" s="139"/>
      <c r="FG27" s="139"/>
      <c r="FH27" s="140"/>
      <c r="FI27" s="141"/>
      <c r="FJ27" s="134"/>
      <c r="FK27" s="142"/>
      <c r="FL27" s="142"/>
      <c r="FM27" s="142"/>
      <c r="FN27" s="142"/>
      <c r="FO27" s="142"/>
      <c r="FP27" s="142"/>
      <c r="FQ27" s="89"/>
      <c r="FR27" s="89"/>
      <c r="FS27" s="94"/>
      <c r="FT27" s="89"/>
      <c r="FU27" s="133" t="s">
        <v>1391</v>
      </c>
      <c r="FV27" s="134"/>
      <c r="FW27" s="89">
        <v>24</v>
      </c>
      <c r="FX27" s="135" t="str">
        <f>IF($AU$7&lt;&gt;0,IF($O$5="Illusionniste",Sorts!AC142,Sorts!W98),"")</f>
        <v/>
      </c>
      <c r="FY27" s="136"/>
      <c r="FZ27" s="136"/>
      <c r="GA27" s="136"/>
      <c r="GB27" s="136"/>
      <c r="GC27" s="136"/>
      <c r="GD27" s="136"/>
      <c r="GE27" s="136"/>
      <c r="GF27" s="136"/>
      <c r="GG27" s="136"/>
      <c r="GH27" s="136"/>
      <c r="GI27" s="136"/>
      <c r="GJ27" s="136"/>
      <c r="GK27" s="136">
        <v>0</v>
      </c>
      <c r="GL27" s="137"/>
      <c r="GM27" s="138" t="str">
        <f>IF($AU$7&lt;&gt;0,IF($O$5="Illusionniste",Sorts!AD142,Sorts!X98),"")</f>
        <v/>
      </c>
      <c r="GN27" s="134"/>
      <c r="GO27" s="142" t="str">
        <f>IF($AU$7&lt;&gt;0,IF($O$5="Illusionniste",Sorts!AE142,Sorts!Y98),"")</f>
        <v/>
      </c>
      <c r="GP27" s="142"/>
      <c r="GQ27" s="142"/>
      <c r="GR27" s="89" t="str">
        <f>IF($AU$7&lt;&gt;0,IF($O$5="Illusionniste",Sorts!AF142,Sorts!Z98),"")</f>
        <v/>
      </c>
      <c r="GS27" s="89" t="str">
        <f>IF($AU$7&lt;&gt;0,IF($O$5="Illusionniste",Sorts!AG142,Sorts!AA98),"")</f>
        <v/>
      </c>
      <c r="GT27" s="94" t="str">
        <f>IF($AU$7&lt;&gt;0,IF($O$5="Illusionniste",Sorts!AH142,Sorts!AB98),"")</f>
        <v/>
      </c>
      <c r="GU27" s="61"/>
      <c r="GW27" s="87">
        <v>24</v>
      </c>
      <c r="GX27" s="139"/>
      <c r="GY27" s="139"/>
      <c r="GZ27" s="139"/>
      <c r="HA27" s="139"/>
      <c r="HB27" s="139"/>
      <c r="HC27" s="139"/>
      <c r="HD27" s="139"/>
      <c r="HE27" s="139"/>
      <c r="HF27" s="139"/>
      <c r="HG27" s="139"/>
      <c r="HH27" s="139"/>
      <c r="HI27" s="139"/>
      <c r="HJ27" s="140"/>
      <c r="HK27" s="141"/>
      <c r="HL27" s="134"/>
      <c r="HM27" s="142"/>
      <c r="HN27" s="142"/>
      <c r="HO27" s="142"/>
      <c r="HP27" s="142"/>
      <c r="HQ27" s="142"/>
      <c r="HR27" s="142"/>
      <c r="HS27" s="89"/>
      <c r="HT27" s="89"/>
      <c r="HU27" s="94"/>
      <c r="HV27" s="89"/>
      <c r="HW27" s="133" t="s">
        <v>1391</v>
      </c>
      <c r="HX27" s="134"/>
      <c r="HY27" s="89">
        <v>24</v>
      </c>
      <c r="HZ27" s="135" t="str">
        <f>IF($AU$7&lt;&gt;0,IF($O$5="Illusionniste",Sorts!AO142,Sorts!AI98),"")</f>
        <v/>
      </c>
      <c r="IA27" s="136"/>
      <c r="IB27" s="136"/>
      <c r="IC27" s="136"/>
      <c r="ID27" s="136"/>
      <c r="IE27" s="136"/>
      <c r="IF27" s="136"/>
      <c r="IG27" s="136"/>
      <c r="IH27" s="136"/>
      <c r="II27" s="136"/>
      <c r="IJ27" s="136"/>
      <c r="IK27" s="136"/>
      <c r="IL27" s="136"/>
      <c r="IM27" s="136">
        <v>0</v>
      </c>
      <c r="IN27" s="137"/>
      <c r="IO27" s="138" t="str">
        <f>IF($AU$7&lt;&gt;0,IF($O$5="Illusionniste",Sorts!AP142,Sorts!AJ98),"")</f>
        <v/>
      </c>
      <c r="IP27" s="134"/>
      <c r="IQ27" s="142" t="str">
        <f>IF($AU$7&lt;&gt;0,IF($O$5="Illusionniste",Sorts!AQ142,Sorts!AK98),"")</f>
        <v/>
      </c>
      <c r="IR27" s="142"/>
      <c r="IS27" s="142"/>
      <c r="IT27" s="89" t="str">
        <f>IF($AU$7&lt;&gt;0,IF($O$5="Illusionniste",Sorts!AR142,Sorts!AL98),"")</f>
        <v/>
      </c>
      <c r="IU27" s="89" t="str">
        <f>IF($AU$7&lt;&gt;0,IF($O$5="Illusionniste",Sorts!AS142,Sorts!AM98),"")</f>
        <v/>
      </c>
      <c r="IV27" s="94" t="str">
        <f>IF($AU$7&lt;&gt;0,IF($O$5="Illusionniste",Sorts!AT142,Sorts!AN98),"")</f>
        <v/>
      </c>
      <c r="IW27" s="61"/>
      <c r="IY27" s="16"/>
      <c r="KX27" s="29"/>
    </row>
    <row r="28" spans="2:310" ht="15" customHeight="1" thickBot="1" x14ac:dyDescent="0.35">
      <c r="B28" s="237" t="s">
        <v>48</v>
      </c>
      <c r="C28" s="238"/>
      <c r="D28" s="239" t="s">
        <v>319</v>
      </c>
      <c r="E28" s="239"/>
      <c r="F28" s="239"/>
      <c r="G28" s="239"/>
      <c r="H28" s="239"/>
      <c r="I28" s="239"/>
      <c r="J28" s="239"/>
      <c r="K28" s="239"/>
      <c r="L28" s="240">
        <f>VLOOKUP($D$28,Basique!$O$3:$P$10,2,FALSE)</f>
        <v>10</v>
      </c>
      <c r="M28" s="240"/>
      <c r="N28" s="240">
        <v>0</v>
      </c>
      <c r="O28" s="240"/>
      <c r="P28" s="29"/>
      <c r="R28" s="29"/>
      <c r="S28" s="275" t="s">
        <v>55</v>
      </c>
      <c r="T28" s="276"/>
      <c r="U28" s="276"/>
      <c r="V28" s="221"/>
      <c r="W28" s="258">
        <f>INDEX(Niveaux!$A$78:$L$114,'Joueur 2'!$AM$5+1,MATCH('Joueur 2'!$O$5,Niveaux!$B$78:$L$78,0)+1)+VLOOKUP($B$17,Caractéristiques!$B$187:$J$211,6,FALSE)+VLOOKUP($O$6,Caractéristiques!$B$267:$J$274,3,FALSE)+INDEX(Caractéristiques!$L$268:$S$277,MATCH('Joueur 2'!$D$26,Caractéristiques!L268:L277,0),3)</f>
        <v>-1</v>
      </c>
      <c r="X28" s="259"/>
      <c r="Y28" s="262" t="s">
        <v>56</v>
      </c>
      <c r="Z28" s="263"/>
      <c r="AA28" s="263"/>
      <c r="AB28" s="264"/>
      <c r="AC28" s="258">
        <f>INDEX(Niveaux!$A$226:$L$262,'Joueur 2'!$AM$5+1,MATCH('Joueur 2'!$O$5,Niveaux!$B$226:$L$226,0)+1)+INDEX(Caractéristiques!$L$268:$S$277,MATCH('Joueur 2'!$D$26,Caractéristiques!L268:L277,0),7)</f>
        <v>-1</v>
      </c>
      <c r="AD28" s="259"/>
      <c r="AF28" s="33" t="s">
        <v>62</v>
      </c>
      <c r="AG28" s="34"/>
      <c r="AH28" s="34"/>
      <c r="AI28" s="34"/>
      <c r="AJ28" s="35"/>
      <c r="AK28" s="152">
        <f>INDEX(Niveaux!$A$412:$L$448,$AM$5+1,MATCH($O$5,Niveaux!$B$412:$L$412,0)+1)+$AC$19+$AN$27</f>
        <v>8</v>
      </c>
      <c r="AL28" s="153"/>
      <c r="AM28" s="32"/>
      <c r="AO28" s="29"/>
      <c r="AQ28" s="87">
        <v>19</v>
      </c>
      <c r="AR28" s="139">
        <f>IF($AU$5&lt;&gt;0,IF($O$5="CLERC",Sorts!E22,Sorts!E46),"")</f>
        <v>0</v>
      </c>
      <c r="AS28" s="139"/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40"/>
      <c r="BE28" s="141">
        <v>0</v>
      </c>
      <c r="BF28" s="139"/>
      <c r="BG28" s="142">
        <f>IF($AU$5&lt;&gt;0,IF($O$5="CLERC",Sorts!F22,Sorts!F46),"")</f>
        <v>0</v>
      </c>
      <c r="BH28" s="142"/>
      <c r="BI28" s="142"/>
      <c r="BJ28" s="142">
        <f>IF($AU$5&lt;&gt;0,IF($O$5="CLERC",Sorts!G22,Sorts!G46),"")</f>
        <v>0</v>
      </c>
      <c r="BK28" s="142"/>
      <c r="BL28" s="142"/>
      <c r="BM28" s="89">
        <f>IF($AU$5&lt;&gt;0,IF($O$5="CLERC",Sorts!H22,Sorts!H46),"")</f>
        <v>0</v>
      </c>
      <c r="BN28" s="89">
        <f>IF($AU$5&lt;&gt;0,IF($O$5="CLERC",Sorts!I22,Sorts!I46),"")</f>
        <v>0</v>
      </c>
      <c r="BO28" s="94">
        <f>IF($AU$5&lt;&gt;0,IF($O$5="CLERC",Sorts!J22,Sorts!J46),"")</f>
        <v>0</v>
      </c>
      <c r="BP28" s="89"/>
      <c r="BQ28" s="133" t="s">
        <v>1391</v>
      </c>
      <c r="BR28" s="134"/>
      <c r="BS28" s="89">
        <v>19</v>
      </c>
      <c r="BT28" s="135" t="str">
        <f>IF($AU$7&lt;&gt;0,IF($O$5="ILLUSIONNISTE",Sorts!K137,Sorts!E93),"")</f>
        <v/>
      </c>
      <c r="BU28" s="136"/>
      <c r="BV28" s="136"/>
      <c r="BW28" s="136"/>
      <c r="BX28" s="136"/>
      <c r="BY28" s="136"/>
      <c r="BZ28" s="136"/>
      <c r="CA28" s="136"/>
      <c r="CB28" s="136"/>
      <c r="CC28" s="136"/>
      <c r="CD28" s="136"/>
      <c r="CE28" s="136"/>
      <c r="CF28" s="136"/>
      <c r="CG28" s="136">
        <v>0</v>
      </c>
      <c r="CH28" s="137"/>
      <c r="CI28" s="138" t="str">
        <f>IF($AU$7&lt;&gt;0,IF($O$5="ILLUSIONNISTE",Sorts!L137,Sorts!F93),"")</f>
        <v/>
      </c>
      <c r="CJ28" s="134"/>
      <c r="CK28" s="142" t="str">
        <f>IF($AU$7&lt;&gt;0,IF($O$5="ILLUSIONNISTE",Sorts!M137,Sorts!G93),"")</f>
        <v/>
      </c>
      <c r="CL28" s="142"/>
      <c r="CM28" s="142"/>
      <c r="CN28" s="89" t="str">
        <f>IF($AU$7&lt;&gt;0,IF($O$5="ILLUSIONNISTE",Sorts!N137,Sorts!H93),"")</f>
        <v/>
      </c>
      <c r="CO28" s="89" t="str">
        <f>IF($AU$7&lt;&gt;0,IF($O$5="ILLUSIONNISTE",Sorts!O137,Sorts!I93),"")</f>
        <v/>
      </c>
      <c r="CP28" s="94" t="str">
        <f>IF($AU$7&lt;&gt;0,IF($O$5="ILLUSIONNISTE",Sorts!P137,Sorts!J93),"")</f>
        <v/>
      </c>
      <c r="CQ28" s="61"/>
      <c r="CS28" s="87">
        <v>25</v>
      </c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40"/>
      <c r="DG28" s="141"/>
      <c r="DH28" s="134"/>
      <c r="DI28" s="142"/>
      <c r="DJ28" s="142"/>
      <c r="DK28" s="142"/>
      <c r="DL28" s="142"/>
      <c r="DM28" s="142"/>
      <c r="DN28" s="142"/>
      <c r="DO28" s="89"/>
      <c r="DP28" s="89"/>
      <c r="DQ28" s="94"/>
      <c r="DR28" s="89"/>
      <c r="DS28" s="133" t="s">
        <v>1391</v>
      </c>
      <c r="DT28" s="134"/>
      <c r="DU28" s="89">
        <v>25</v>
      </c>
      <c r="DV28" s="135" t="str">
        <f>IF($AU$7&lt;&gt;0,IF($O$5="Illusionniste",Sorts!Q143,Sorts!K99),"")</f>
        <v/>
      </c>
      <c r="DW28" s="136"/>
      <c r="DX28" s="136"/>
      <c r="DY28" s="136"/>
      <c r="DZ28" s="136"/>
      <c r="EA28" s="136"/>
      <c r="EB28" s="136"/>
      <c r="EC28" s="136"/>
      <c r="ED28" s="136"/>
      <c r="EE28" s="136"/>
      <c r="EF28" s="136"/>
      <c r="EG28" s="136"/>
      <c r="EH28" s="136"/>
      <c r="EI28" s="136">
        <v>0</v>
      </c>
      <c r="EJ28" s="137"/>
      <c r="EK28" s="138" t="str">
        <f>IF($AU$7&lt;&gt;0,IF($O$5="Illusionniste",Sorts!R143,Sorts!L99),"")</f>
        <v/>
      </c>
      <c r="EL28" s="134"/>
      <c r="EM28" s="142" t="str">
        <f>IF($AU$7&lt;&gt;0,IF($O$5="Illusionniste",Sorts!S143,Sorts!M99),"")</f>
        <v/>
      </c>
      <c r="EN28" s="142"/>
      <c r="EO28" s="142"/>
      <c r="EP28" s="89" t="str">
        <f>IF($AU$7&lt;&gt;0,IF($O$5="Illusionniste",Sorts!T143,Sorts!N99),"")</f>
        <v/>
      </c>
      <c r="EQ28" s="89" t="str">
        <f>IF($AU$7&lt;&gt;0,IF($O$5="Illusionniste",Sorts!U143,Sorts!O99),"")</f>
        <v/>
      </c>
      <c r="ER28" s="94" t="str">
        <f>IF($AU$7&lt;&gt;0,IF($O$5="Illusionniste",Sorts!V143,Sorts!P99),"")</f>
        <v/>
      </c>
      <c r="ES28" s="61"/>
      <c r="EU28" s="87">
        <v>25</v>
      </c>
      <c r="EV28" s="139"/>
      <c r="EW28" s="139"/>
      <c r="EX28" s="139"/>
      <c r="EY28" s="139"/>
      <c r="EZ28" s="139"/>
      <c r="FA28" s="139"/>
      <c r="FB28" s="139"/>
      <c r="FC28" s="139"/>
      <c r="FD28" s="139"/>
      <c r="FE28" s="139"/>
      <c r="FF28" s="139"/>
      <c r="FG28" s="139"/>
      <c r="FH28" s="140"/>
      <c r="FI28" s="141"/>
      <c r="FJ28" s="134"/>
      <c r="FK28" s="142"/>
      <c r="FL28" s="142"/>
      <c r="FM28" s="142"/>
      <c r="FN28" s="142"/>
      <c r="FO28" s="142"/>
      <c r="FP28" s="142"/>
      <c r="FQ28" s="89"/>
      <c r="FR28" s="89"/>
      <c r="FS28" s="94"/>
      <c r="FT28" s="89"/>
      <c r="FU28" s="133" t="s">
        <v>1391</v>
      </c>
      <c r="FV28" s="134"/>
      <c r="FW28" s="89">
        <v>25</v>
      </c>
      <c r="FX28" s="135" t="str">
        <f>IF($AU$7&lt;&gt;0,IF($O$5="Illusionniste",Sorts!AC143,Sorts!W99),"")</f>
        <v/>
      </c>
      <c r="FY28" s="136"/>
      <c r="FZ28" s="136"/>
      <c r="GA28" s="136"/>
      <c r="GB28" s="136"/>
      <c r="GC28" s="136"/>
      <c r="GD28" s="136"/>
      <c r="GE28" s="136"/>
      <c r="GF28" s="136"/>
      <c r="GG28" s="136"/>
      <c r="GH28" s="136"/>
      <c r="GI28" s="136"/>
      <c r="GJ28" s="136"/>
      <c r="GK28" s="136">
        <v>0</v>
      </c>
      <c r="GL28" s="137"/>
      <c r="GM28" s="138" t="str">
        <f>IF($AU$7&lt;&gt;0,IF($O$5="Illusionniste",Sorts!AD143,Sorts!X99),"")</f>
        <v/>
      </c>
      <c r="GN28" s="134"/>
      <c r="GO28" s="142" t="str">
        <f>IF($AU$7&lt;&gt;0,IF($O$5="Illusionniste",Sorts!AE143,Sorts!Y99),"")</f>
        <v/>
      </c>
      <c r="GP28" s="142"/>
      <c r="GQ28" s="142"/>
      <c r="GR28" s="89" t="str">
        <f>IF($AU$7&lt;&gt;0,IF($O$5="Illusionniste",Sorts!AF143,Sorts!Z99),"")</f>
        <v/>
      </c>
      <c r="GS28" s="89" t="str">
        <f>IF($AU$7&lt;&gt;0,IF($O$5="Illusionniste",Sorts!AG143,Sorts!AA99),"")</f>
        <v/>
      </c>
      <c r="GT28" s="94" t="str">
        <f>IF($AU$7&lt;&gt;0,IF($O$5="Illusionniste",Sorts!AH143,Sorts!AB99),"")</f>
        <v/>
      </c>
      <c r="GU28" s="61"/>
      <c r="GW28" s="87">
        <v>25</v>
      </c>
      <c r="GX28" s="139"/>
      <c r="GY28" s="139"/>
      <c r="GZ28" s="139"/>
      <c r="HA28" s="139"/>
      <c r="HB28" s="139"/>
      <c r="HC28" s="139"/>
      <c r="HD28" s="139"/>
      <c r="HE28" s="139"/>
      <c r="HF28" s="139"/>
      <c r="HG28" s="139"/>
      <c r="HH28" s="139"/>
      <c r="HI28" s="139"/>
      <c r="HJ28" s="140"/>
      <c r="HK28" s="141"/>
      <c r="HL28" s="134"/>
      <c r="HM28" s="142"/>
      <c r="HN28" s="142"/>
      <c r="HO28" s="142"/>
      <c r="HP28" s="142"/>
      <c r="HQ28" s="142"/>
      <c r="HR28" s="142"/>
      <c r="HS28" s="89"/>
      <c r="HT28" s="89"/>
      <c r="HU28" s="94"/>
      <c r="HV28" s="89"/>
      <c r="HW28" s="133" t="s">
        <v>1391</v>
      </c>
      <c r="HX28" s="134"/>
      <c r="HY28" s="89">
        <v>25</v>
      </c>
      <c r="HZ28" s="135" t="str">
        <f>IF($AU$7&lt;&gt;0,IF($O$5="Illusionniste",Sorts!AO143,Sorts!AI99),"")</f>
        <v/>
      </c>
      <c r="IA28" s="136"/>
      <c r="IB28" s="136"/>
      <c r="IC28" s="136"/>
      <c r="ID28" s="136"/>
      <c r="IE28" s="136"/>
      <c r="IF28" s="136"/>
      <c r="IG28" s="136"/>
      <c r="IH28" s="136"/>
      <c r="II28" s="136"/>
      <c r="IJ28" s="136"/>
      <c r="IK28" s="136"/>
      <c r="IL28" s="136"/>
      <c r="IM28" s="136">
        <v>0</v>
      </c>
      <c r="IN28" s="137"/>
      <c r="IO28" s="138" t="str">
        <f>IF($AU$7&lt;&gt;0,IF($O$5="Illusionniste",Sorts!AP143,Sorts!AJ99),"")</f>
        <v/>
      </c>
      <c r="IP28" s="134"/>
      <c r="IQ28" s="142" t="str">
        <f>IF($AU$7&lt;&gt;0,IF($O$5="Illusionniste",Sorts!AQ143,Sorts!AK99),"")</f>
        <v/>
      </c>
      <c r="IR28" s="142"/>
      <c r="IS28" s="142"/>
      <c r="IT28" s="89" t="str">
        <f>IF($AU$7&lt;&gt;0,IF($O$5="Illusionniste",Sorts!AR143,Sorts!AL99),"")</f>
        <v/>
      </c>
      <c r="IU28" s="89" t="str">
        <f>IF($AU$7&lt;&gt;0,IF($O$5="Illusionniste",Sorts!AS143,Sorts!AM99),"")</f>
        <v/>
      </c>
      <c r="IV28" s="94" t="str">
        <f>IF($AU$7&lt;&gt;0,IF($O$5="Illusionniste",Sorts!AT143,Sorts!AN99),"")</f>
        <v/>
      </c>
      <c r="IW28" s="61"/>
      <c r="IY28" s="16"/>
      <c r="KX28" s="29"/>
    </row>
    <row r="29" spans="2:310" ht="15" customHeight="1" thickBot="1" x14ac:dyDescent="0.35">
      <c r="B29" s="237"/>
      <c r="C29" s="238"/>
      <c r="D29" s="239"/>
      <c r="E29" s="239"/>
      <c r="F29" s="239"/>
      <c r="G29" s="239"/>
      <c r="H29" s="239"/>
      <c r="I29" s="239"/>
      <c r="J29" s="239"/>
      <c r="K29" s="239"/>
      <c r="L29" s="240"/>
      <c r="M29" s="240"/>
      <c r="N29" s="240"/>
      <c r="O29" s="240"/>
      <c r="P29" s="29"/>
      <c r="R29" s="29"/>
      <c r="S29" s="277"/>
      <c r="T29" s="192"/>
      <c r="U29" s="192"/>
      <c r="V29" s="278"/>
      <c r="W29" s="260"/>
      <c r="X29" s="261"/>
      <c r="Y29" s="272"/>
      <c r="Z29" s="273"/>
      <c r="AA29" s="273"/>
      <c r="AB29" s="274"/>
      <c r="AC29" s="260"/>
      <c r="AD29" s="261"/>
      <c r="AF29" s="36" t="s">
        <v>63</v>
      </c>
      <c r="AG29" s="37"/>
      <c r="AH29" s="37"/>
      <c r="AI29" s="37"/>
      <c r="AJ29" s="38"/>
      <c r="AK29" s="154"/>
      <c r="AL29" s="155"/>
      <c r="AM29" s="32"/>
      <c r="AN29" s="162" t="s">
        <v>21</v>
      </c>
      <c r="AO29" s="252"/>
      <c r="AQ29" s="87">
        <v>20</v>
      </c>
      <c r="AR29" s="139">
        <f>IF($AU$5&lt;&gt;0,IF($O$5="CLERC",Sorts!E23,Sorts!E47),"")</f>
        <v>0</v>
      </c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39"/>
      <c r="BD29" s="140"/>
      <c r="BE29" s="141">
        <v>0</v>
      </c>
      <c r="BF29" s="139"/>
      <c r="BG29" s="142">
        <f>IF($AU$5&lt;&gt;0,IF($O$5="CLERC",Sorts!F23,Sorts!F47),"")</f>
        <v>0</v>
      </c>
      <c r="BH29" s="142"/>
      <c r="BI29" s="142"/>
      <c r="BJ29" s="142">
        <f>IF($AU$5&lt;&gt;0,IF($O$5="CLERC",Sorts!G23,Sorts!G47),"")</f>
        <v>0</v>
      </c>
      <c r="BK29" s="142"/>
      <c r="BL29" s="142"/>
      <c r="BM29" s="89">
        <f>IF($AU$5&lt;&gt;0,IF($O$5="CLERC",Sorts!H23,Sorts!H47),"")</f>
        <v>0</v>
      </c>
      <c r="BN29" s="89">
        <f>IF($AU$5&lt;&gt;0,IF($O$5="CLERC",Sorts!I23,Sorts!I47),"")</f>
        <v>0</v>
      </c>
      <c r="BO29" s="94">
        <f>IF($AU$5&lt;&gt;0,IF($O$5="CLERC",Sorts!J23,Sorts!J47),"")</f>
        <v>0</v>
      </c>
      <c r="BP29" s="89"/>
      <c r="BQ29" s="133" t="s">
        <v>1391</v>
      </c>
      <c r="BR29" s="134"/>
      <c r="BS29" s="89">
        <v>20</v>
      </c>
      <c r="BT29" s="135" t="str">
        <f>IF($AU$7&lt;&gt;0,IF($O$5="ILLUSIONNISTE",Sorts!K138,Sorts!E94),"")</f>
        <v/>
      </c>
      <c r="BU29" s="136"/>
      <c r="BV29" s="136"/>
      <c r="BW29" s="136"/>
      <c r="BX29" s="136"/>
      <c r="BY29" s="136"/>
      <c r="BZ29" s="136"/>
      <c r="CA29" s="136"/>
      <c r="CB29" s="136"/>
      <c r="CC29" s="136"/>
      <c r="CD29" s="136"/>
      <c r="CE29" s="136"/>
      <c r="CF29" s="136"/>
      <c r="CG29" s="136">
        <v>0</v>
      </c>
      <c r="CH29" s="137"/>
      <c r="CI29" s="138" t="str">
        <f>IF($AU$7&lt;&gt;0,IF($O$5="ILLUSIONNISTE",Sorts!L138,Sorts!F94),"")</f>
        <v/>
      </c>
      <c r="CJ29" s="134"/>
      <c r="CK29" s="142" t="str">
        <f>IF($AU$7&lt;&gt;0,IF($O$5="ILLUSIONNISTE",Sorts!M138,Sorts!G94),"")</f>
        <v/>
      </c>
      <c r="CL29" s="142"/>
      <c r="CM29" s="142"/>
      <c r="CN29" s="89" t="str">
        <f>IF($AU$7&lt;&gt;0,IF($O$5="ILLUSIONNISTE",Sorts!N138,Sorts!H94),"")</f>
        <v/>
      </c>
      <c r="CO29" s="89" t="str">
        <f>IF($AU$7&lt;&gt;0,IF($O$5="ILLUSIONNISTE",Sorts!O138,Sorts!I94),"")</f>
        <v/>
      </c>
      <c r="CP29" s="94" t="str">
        <f>IF($AU$7&lt;&gt;0,IF($O$5="ILLUSIONNISTE",Sorts!P138,Sorts!J94),"")</f>
        <v/>
      </c>
      <c r="CQ29" s="61"/>
      <c r="CS29" s="87">
        <v>26</v>
      </c>
      <c r="CT29" s="139"/>
      <c r="CU29" s="139"/>
      <c r="CV29" s="139"/>
      <c r="CW29" s="139"/>
      <c r="CX29" s="139"/>
      <c r="CY29" s="139"/>
      <c r="CZ29" s="139"/>
      <c r="DA29" s="139"/>
      <c r="DB29" s="139"/>
      <c r="DC29" s="139"/>
      <c r="DD29" s="139"/>
      <c r="DE29" s="139"/>
      <c r="DF29" s="140"/>
      <c r="DG29" s="141"/>
      <c r="DH29" s="134"/>
      <c r="DI29" s="142"/>
      <c r="DJ29" s="142"/>
      <c r="DK29" s="142"/>
      <c r="DL29" s="142"/>
      <c r="DM29" s="142"/>
      <c r="DN29" s="142"/>
      <c r="DO29" s="89"/>
      <c r="DP29" s="89"/>
      <c r="DQ29" s="94"/>
      <c r="DR29" s="89"/>
      <c r="DS29" s="133" t="s">
        <v>1391</v>
      </c>
      <c r="DT29" s="134"/>
      <c r="DU29" s="89">
        <v>26</v>
      </c>
      <c r="DV29" s="135" t="str">
        <f>IF($AU$7&lt;&gt;0,IF($O$5="Illusionniste",Sorts!Q144,Sorts!K100),"")</f>
        <v/>
      </c>
      <c r="DW29" s="136"/>
      <c r="DX29" s="136"/>
      <c r="DY29" s="136"/>
      <c r="DZ29" s="136"/>
      <c r="EA29" s="136"/>
      <c r="EB29" s="136"/>
      <c r="EC29" s="136"/>
      <c r="ED29" s="136"/>
      <c r="EE29" s="136"/>
      <c r="EF29" s="136"/>
      <c r="EG29" s="136"/>
      <c r="EH29" s="136"/>
      <c r="EI29" s="136">
        <v>0</v>
      </c>
      <c r="EJ29" s="137"/>
      <c r="EK29" s="138" t="str">
        <f>IF($AU$7&lt;&gt;0,IF($O$5="Illusionniste",Sorts!R144,Sorts!L100),"")</f>
        <v/>
      </c>
      <c r="EL29" s="134"/>
      <c r="EM29" s="142" t="str">
        <f>IF($AU$7&lt;&gt;0,IF($O$5="Illusionniste",Sorts!S144,Sorts!M100),"")</f>
        <v/>
      </c>
      <c r="EN29" s="142"/>
      <c r="EO29" s="142"/>
      <c r="EP29" s="89" t="str">
        <f>IF($AU$7&lt;&gt;0,IF($O$5="Illusionniste",Sorts!T144,Sorts!N100),"")</f>
        <v/>
      </c>
      <c r="EQ29" s="89" t="str">
        <f>IF($AU$7&lt;&gt;0,IF($O$5="Illusionniste",Sorts!U144,Sorts!O100),"")</f>
        <v/>
      </c>
      <c r="ER29" s="94" t="str">
        <f>IF($AU$7&lt;&gt;0,IF($O$5="Illusionniste",Sorts!V144,Sorts!P100),"")</f>
        <v/>
      </c>
      <c r="ES29" s="61"/>
      <c r="EU29" s="87">
        <v>26</v>
      </c>
      <c r="EV29" s="139"/>
      <c r="EW29" s="139"/>
      <c r="EX29" s="139"/>
      <c r="EY29" s="139"/>
      <c r="EZ29" s="139"/>
      <c r="FA29" s="139"/>
      <c r="FB29" s="139"/>
      <c r="FC29" s="139"/>
      <c r="FD29" s="139"/>
      <c r="FE29" s="139"/>
      <c r="FF29" s="139"/>
      <c r="FG29" s="139"/>
      <c r="FH29" s="140"/>
      <c r="FI29" s="141"/>
      <c r="FJ29" s="134"/>
      <c r="FK29" s="142"/>
      <c r="FL29" s="142"/>
      <c r="FM29" s="142"/>
      <c r="FN29" s="142"/>
      <c r="FO29" s="142"/>
      <c r="FP29" s="142"/>
      <c r="FQ29" s="89"/>
      <c r="FR29" s="89"/>
      <c r="FS29" s="94"/>
      <c r="FT29" s="89"/>
      <c r="FU29" s="133" t="s">
        <v>1391</v>
      </c>
      <c r="FV29" s="134"/>
      <c r="FW29" s="89">
        <v>26</v>
      </c>
      <c r="FX29" s="135" t="str">
        <f>IF($AU$7&lt;&gt;0,IF($O$5="Illusionniste",Sorts!AC144,Sorts!W100),"")</f>
        <v/>
      </c>
      <c r="FY29" s="136"/>
      <c r="FZ29" s="136"/>
      <c r="GA29" s="136"/>
      <c r="GB29" s="136"/>
      <c r="GC29" s="136"/>
      <c r="GD29" s="136"/>
      <c r="GE29" s="136"/>
      <c r="GF29" s="136"/>
      <c r="GG29" s="136"/>
      <c r="GH29" s="136"/>
      <c r="GI29" s="136"/>
      <c r="GJ29" s="136"/>
      <c r="GK29" s="136">
        <v>0</v>
      </c>
      <c r="GL29" s="137"/>
      <c r="GM29" s="138" t="str">
        <f>IF($AU$7&lt;&gt;0,IF($O$5="Illusionniste",Sorts!AD144,Sorts!X100),"")</f>
        <v/>
      </c>
      <c r="GN29" s="134"/>
      <c r="GO29" s="142" t="str">
        <f>IF($AU$7&lt;&gt;0,IF($O$5="Illusionniste",Sorts!AE144,Sorts!Y100),"")</f>
        <v/>
      </c>
      <c r="GP29" s="142"/>
      <c r="GQ29" s="142"/>
      <c r="GR29" s="89" t="str">
        <f>IF($AU$7&lt;&gt;0,IF($O$5="Illusionniste",Sorts!AF144,Sorts!Z100),"")</f>
        <v/>
      </c>
      <c r="GS29" s="89" t="str">
        <f>IF($AU$7&lt;&gt;0,IF($O$5="Illusionniste",Sorts!AG144,Sorts!AA100),"")</f>
        <v/>
      </c>
      <c r="GT29" s="94" t="str">
        <f>IF($AU$7&lt;&gt;0,IF($O$5="Illusionniste",Sorts!AH144,Sorts!AB100),"")</f>
        <v/>
      </c>
      <c r="GU29" s="61"/>
      <c r="GW29" s="87">
        <v>26</v>
      </c>
      <c r="GX29" s="139"/>
      <c r="GY29" s="139"/>
      <c r="GZ29" s="139"/>
      <c r="HA29" s="139"/>
      <c r="HB29" s="139"/>
      <c r="HC29" s="139"/>
      <c r="HD29" s="139"/>
      <c r="HE29" s="139"/>
      <c r="HF29" s="139"/>
      <c r="HG29" s="139"/>
      <c r="HH29" s="139"/>
      <c r="HI29" s="139"/>
      <c r="HJ29" s="140"/>
      <c r="HK29" s="141"/>
      <c r="HL29" s="134"/>
      <c r="HM29" s="142"/>
      <c r="HN29" s="142"/>
      <c r="HO29" s="142"/>
      <c r="HP29" s="142"/>
      <c r="HQ29" s="142"/>
      <c r="HR29" s="142"/>
      <c r="HS29" s="89"/>
      <c r="HT29" s="89"/>
      <c r="HU29" s="94"/>
      <c r="HV29" s="89"/>
      <c r="HW29" s="133" t="s">
        <v>1391</v>
      </c>
      <c r="HX29" s="134"/>
      <c r="HY29" s="89">
        <v>26</v>
      </c>
      <c r="HZ29" s="135" t="str">
        <f>IF($AU$7&lt;&gt;0,IF($O$5="Illusionniste",Sorts!AO144,Sorts!AI100),"")</f>
        <v/>
      </c>
      <c r="IA29" s="136"/>
      <c r="IB29" s="136"/>
      <c r="IC29" s="136"/>
      <c r="ID29" s="136"/>
      <c r="IE29" s="136"/>
      <c r="IF29" s="136"/>
      <c r="IG29" s="136"/>
      <c r="IH29" s="136"/>
      <c r="II29" s="136"/>
      <c r="IJ29" s="136"/>
      <c r="IK29" s="136"/>
      <c r="IL29" s="136"/>
      <c r="IM29" s="136">
        <v>0</v>
      </c>
      <c r="IN29" s="137"/>
      <c r="IO29" s="138" t="str">
        <f>IF($AU$7&lt;&gt;0,IF($O$5="Illusionniste",Sorts!AP144,Sorts!AJ100),"")</f>
        <v/>
      </c>
      <c r="IP29" s="134"/>
      <c r="IQ29" s="142" t="str">
        <f>IF($AU$7&lt;&gt;0,IF($O$5="Illusionniste",Sorts!AQ144,Sorts!AK100),"")</f>
        <v/>
      </c>
      <c r="IR29" s="142"/>
      <c r="IS29" s="142"/>
      <c r="IT29" s="89" t="str">
        <f>IF($AU$7&lt;&gt;0,IF($O$5="Illusionniste",Sorts!AR144,Sorts!AL100),"")</f>
        <v/>
      </c>
      <c r="IU29" s="89" t="str">
        <f>IF($AU$7&lt;&gt;0,IF($O$5="Illusionniste",Sorts!AS144,Sorts!AM100),"")</f>
        <v/>
      </c>
      <c r="IV29" s="94" t="str">
        <f>IF($AU$7&lt;&gt;0,IF($O$5="Illusionniste",Sorts!AT144,Sorts!AN100),"")</f>
        <v/>
      </c>
      <c r="IW29" s="61"/>
      <c r="IY29" s="16"/>
      <c r="KX29" s="29"/>
    </row>
    <row r="30" spans="2:310" ht="16.899999999999999" customHeight="1" thickBot="1" x14ac:dyDescent="0.35">
      <c r="B30" s="237" t="s">
        <v>46</v>
      </c>
      <c r="C30" s="238"/>
      <c r="D30" s="239" t="s">
        <v>306</v>
      </c>
      <c r="E30" s="239"/>
      <c r="F30" s="239"/>
      <c r="G30" s="239"/>
      <c r="H30" s="239"/>
      <c r="I30" s="239"/>
      <c r="J30" s="239"/>
      <c r="K30" s="239"/>
      <c r="L30" s="240">
        <f>VLOOKUP($D$30,Basique!$K$3:$M$6,3,FALSE)</f>
        <v>0</v>
      </c>
      <c r="M30" s="240"/>
      <c r="N30" s="240">
        <v>0</v>
      </c>
      <c r="O30" s="240"/>
      <c r="P30" s="29"/>
      <c r="R30" s="29"/>
      <c r="S30" s="262" t="s">
        <v>310</v>
      </c>
      <c r="T30" s="263"/>
      <c r="U30" s="263"/>
      <c r="V30" s="264"/>
      <c r="W30" s="258">
        <f>INDEX(Niveaux!$A$115:$L$151,'Joueur 2'!$AM$5+1,MATCH('Joueur 2'!$O$5,Niveaux!$B$115:$L$115,0)+1)+VLOOKUP($B$17,Caractéristiques!$B$187:$J$211,7,FALSE)+VLOOKUP($O$6,Caractéristiques!$B$267:$J$274,4,FALSE)+INDEX(Caractéristiques!$L$268:$S$277,MATCH('Joueur 2'!$D$26,Caractéristiques!L268:L277,0),4)</f>
        <v>-1</v>
      </c>
      <c r="X30" s="259"/>
      <c r="Y30" s="275" t="s">
        <v>57</v>
      </c>
      <c r="Z30" s="276"/>
      <c r="AA30" s="276"/>
      <c r="AB30" s="221"/>
      <c r="AC30" s="258">
        <f>INDEX(Niveaux!$A$263:$L$299,'Joueur 2'!$AM$5+1,MATCH('Joueur 2'!$O$5,Niveaux!$B$263:$L$263,0)+1)+INDEX(Caractéristiques!$L$268:$S$277,MATCH('Joueur 2'!$D$26,Caractéristiques!L268:L277,0),8)</f>
        <v>-0.9</v>
      </c>
      <c r="AD30" s="259"/>
      <c r="AF30" s="33" t="s">
        <v>64</v>
      </c>
      <c r="AG30" s="34"/>
      <c r="AH30" s="34"/>
      <c r="AI30" s="34"/>
      <c r="AJ30" s="35"/>
      <c r="AK30" s="152">
        <f>INDEX(Niveaux!$A$449:$L$485,$AM$5+1,MATCH($O$5,Niveaux!$B$449:$L$449,0)+1)+$AC$19+$AN$27</f>
        <v>11</v>
      </c>
      <c r="AL30" s="153"/>
      <c r="AM30" s="32"/>
      <c r="AN30" s="162">
        <f>AC19</f>
        <v>-2</v>
      </c>
      <c r="AO30" s="252"/>
      <c r="AQ30" s="87">
        <v>21</v>
      </c>
      <c r="AR30" s="139"/>
      <c r="AS30" s="139"/>
      <c r="AT30" s="139"/>
      <c r="AU30" s="139"/>
      <c r="AV30" s="139"/>
      <c r="AW30" s="139"/>
      <c r="AX30" s="139"/>
      <c r="AY30" s="139"/>
      <c r="AZ30" s="139"/>
      <c r="BA30" s="139"/>
      <c r="BB30" s="139"/>
      <c r="BC30" s="139"/>
      <c r="BD30" s="140"/>
      <c r="BE30" s="141">
        <v>0</v>
      </c>
      <c r="BF30" s="139"/>
      <c r="BG30" s="142"/>
      <c r="BH30" s="142"/>
      <c r="BI30" s="142"/>
      <c r="BJ30" s="142"/>
      <c r="BK30" s="142"/>
      <c r="BL30" s="142"/>
      <c r="BM30" s="89"/>
      <c r="BN30" s="89"/>
      <c r="BO30" s="94"/>
      <c r="BP30" s="89"/>
      <c r="BQ30" s="133" t="s">
        <v>1391</v>
      </c>
      <c r="BR30" s="134"/>
      <c r="BS30" s="89">
        <v>21</v>
      </c>
      <c r="BT30" s="135" t="str">
        <f>IF($AU$7&lt;&gt;0,IF($O$5="ILLUSIONNISTE",Sorts!K139,Sorts!E95),"")</f>
        <v/>
      </c>
      <c r="BU30" s="136"/>
      <c r="BV30" s="136"/>
      <c r="BW30" s="136"/>
      <c r="BX30" s="136"/>
      <c r="BY30" s="136"/>
      <c r="BZ30" s="136"/>
      <c r="CA30" s="136"/>
      <c r="CB30" s="136"/>
      <c r="CC30" s="136"/>
      <c r="CD30" s="136"/>
      <c r="CE30" s="136"/>
      <c r="CF30" s="136"/>
      <c r="CG30" s="136">
        <v>0</v>
      </c>
      <c r="CH30" s="137"/>
      <c r="CI30" s="138" t="str">
        <f>IF($AU$7&lt;&gt;0,IF($O$5="ILLUSIONNISTE",Sorts!L139,Sorts!F95),"")</f>
        <v/>
      </c>
      <c r="CJ30" s="134"/>
      <c r="CK30" s="142" t="str">
        <f>IF($AU$7&lt;&gt;0,IF($O$5="ILLUSIONNISTE",Sorts!M139,Sorts!G95),"")</f>
        <v/>
      </c>
      <c r="CL30" s="142"/>
      <c r="CM30" s="142"/>
      <c r="CN30" s="89" t="str">
        <f>IF($AU$7&lt;&gt;0,IF($O$5="ILLUSIONNISTE",Sorts!N139,Sorts!H95),"")</f>
        <v/>
      </c>
      <c r="CO30" s="89" t="str">
        <f>IF($AU$7&lt;&gt;0,IF($O$5="ILLUSIONNISTE",Sorts!O139,Sorts!I95),"")</f>
        <v/>
      </c>
      <c r="CP30" s="94" t="str">
        <f>IF($AU$7&lt;&gt;0,IF($O$5="ILLUSIONNISTE",Sorts!P139,Sorts!J95),"")</f>
        <v/>
      </c>
      <c r="CQ30" s="61"/>
      <c r="CS30" s="87">
        <v>27</v>
      </c>
      <c r="CT30" s="139"/>
      <c r="CU30" s="139"/>
      <c r="CV30" s="139"/>
      <c r="CW30" s="139"/>
      <c r="CX30" s="139"/>
      <c r="CY30" s="139"/>
      <c r="CZ30" s="139"/>
      <c r="DA30" s="139"/>
      <c r="DB30" s="139"/>
      <c r="DC30" s="139"/>
      <c r="DD30" s="139"/>
      <c r="DE30" s="139"/>
      <c r="DF30" s="140"/>
      <c r="DG30" s="141"/>
      <c r="DH30" s="134"/>
      <c r="DI30" s="142"/>
      <c r="DJ30" s="142"/>
      <c r="DK30" s="142"/>
      <c r="DL30" s="142"/>
      <c r="DM30" s="142"/>
      <c r="DN30" s="142"/>
      <c r="DO30" s="89"/>
      <c r="DP30" s="89"/>
      <c r="DQ30" s="94"/>
      <c r="DR30" s="89"/>
      <c r="DS30" s="133" t="s">
        <v>1391</v>
      </c>
      <c r="DT30" s="134"/>
      <c r="DU30" s="89">
        <v>27</v>
      </c>
      <c r="DV30" s="135" t="str">
        <f>IF($AU$7&lt;&gt;0,IF($O$5="Illusionniste",Sorts!Q145,Sorts!K101),"")</f>
        <v/>
      </c>
      <c r="DW30" s="136"/>
      <c r="DX30" s="136"/>
      <c r="DY30" s="136"/>
      <c r="DZ30" s="136"/>
      <c r="EA30" s="136"/>
      <c r="EB30" s="136"/>
      <c r="EC30" s="136"/>
      <c r="ED30" s="136"/>
      <c r="EE30" s="136"/>
      <c r="EF30" s="136"/>
      <c r="EG30" s="136"/>
      <c r="EH30" s="136"/>
      <c r="EI30" s="136">
        <v>0</v>
      </c>
      <c r="EJ30" s="137"/>
      <c r="EK30" s="138" t="str">
        <f>IF($AU$7&lt;&gt;0,IF($O$5="Illusionniste",Sorts!R145,Sorts!L101),"")</f>
        <v/>
      </c>
      <c r="EL30" s="134"/>
      <c r="EM30" s="142" t="str">
        <f>IF($AU$7&lt;&gt;0,IF($O$5="Illusionniste",Sorts!S145,Sorts!M101),"")</f>
        <v/>
      </c>
      <c r="EN30" s="142"/>
      <c r="EO30" s="142"/>
      <c r="EP30" s="89" t="str">
        <f>IF($AU$7&lt;&gt;0,IF($O$5="Illusionniste",Sorts!T145,Sorts!N101),"")</f>
        <v/>
      </c>
      <c r="EQ30" s="89" t="str">
        <f>IF($AU$7&lt;&gt;0,IF($O$5="Illusionniste",Sorts!U145,Sorts!O101),"")</f>
        <v/>
      </c>
      <c r="ER30" s="94" t="str">
        <f>IF($AU$7&lt;&gt;0,IF($O$5="Illusionniste",Sorts!V145,Sorts!P101),"")</f>
        <v/>
      </c>
      <c r="ES30" s="61"/>
      <c r="EU30" s="87">
        <v>27</v>
      </c>
      <c r="EV30" s="139"/>
      <c r="EW30" s="139"/>
      <c r="EX30" s="139"/>
      <c r="EY30" s="139"/>
      <c r="EZ30" s="139"/>
      <c r="FA30" s="139"/>
      <c r="FB30" s="139"/>
      <c r="FC30" s="139"/>
      <c r="FD30" s="139"/>
      <c r="FE30" s="139"/>
      <c r="FF30" s="139"/>
      <c r="FG30" s="139"/>
      <c r="FH30" s="140"/>
      <c r="FI30" s="141"/>
      <c r="FJ30" s="134"/>
      <c r="FK30" s="142"/>
      <c r="FL30" s="142"/>
      <c r="FM30" s="142"/>
      <c r="FN30" s="142"/>
      <c r="FO30" s="142"/>
      <c r="FP30" s="142"/>
      <c r="FQ30" s="89"/>
      <c r="FR30" s="89"/>
      <c r="FS30" s="94"/>
      <c r="FT30" s="89"/>
      <c r="FU30" s="133" t="s">
        <v>1391</v>
      </c>
      <c r="FV30" s="134"/>
      <c r="FW30" s="89">
        <v>27</v>
      </c>
      <c r="FX30" s="135" t="str">
        <f>IF($AU$7&lt;&gt;0,IF($O$5="Illusionniste",Sorts!AC145,Sorts!W101),"")</f>
        <v/>
      </c>
      <c r="FY30" s="136"/>
      <c r="FZ30" s="136"/>
      <c r="GA30" s="136"/>
      <c r="GB30" s="136"/>
      <c r="GC30" s="136"/>
      <c r="GD30" s="136"/>
      <c r="GE30" s="136"/>
      <c r="GF30" s="136"/>
      <c r="GG30" s="136"/>
      <c r="GH30" s="136"/>
      <c r="GI30" s="136"/>
      <c r="GJ30" s="136"/>
      <c r="GK30" s="136">
        <v>0</v>
      </c>
      <c r="GL30" s="137"/>
      <c r="GM30" s="138" t="str">
        <f>IF($AU$7&lt;&gt;0,IF($O$5="Illusionniste",Sorts!AD145,Sorts!X101),"")</f>
        <v/>
      </c>
      <c r="GN30" s="134"/>
      <c r="GO30" s="142" t="str">
        <f>IF($AU$7&lt;&gt;0,IF($O$5="Illusionniste",Sorts!AE145,Sorts!Y101),"")</f>
        <v/>
      </c>
      <c r="GP30" s="142"/>
      <c r="GQ30" s="142"/>
      <c r="GR30" s="89" t="str">
        <f>IF($AU$7&lt;&gt;0,IF($O$5="Illusionniste",Sorts!AF145,Sorts!Z101),"")</f>
        <v/>
      </c>
      <c r="GS30" s="89" t="str">
        <f>IF($AU$7&lt;&gt;0,IF($O$5="Illusionniste",Sorts!AG145,Sorts!AA101),"")</f>
        <v/>
      </c>
      <c r="GT30" s="94" t="str">
        <f>IF($AU$7&lt;&gt;0,IF($O$5="Illusionniste",Sorts!AH145,Sorts!AB101),"")</f>
        <v/>
      </c>
      <c r="GU30" s="61"/>
      <c r="GW30" s="87">
        <v>27</v>
      </c>
      <c r="GX30" s="139"/>
      <c r="GY30" s="139"/>
      <c r="GZ30" s="139"/>
      <c r="HA30" s="139"/>
      <c r="HB30" s="139"/>
      <c r="HC30" s="139"/>
      <c r="HD30" s="139"/>
      <c r="HE30" s="139"/>
      <c r="HF30" s="139"/>
      <c r="HG30" s="139"/>
      <c r="HH30" s="139"/>
      <c r="HI30" s="139"/>
      <c r="HJ30" s="140"/>
      <c r="HK30" s="141"/>
      <c r="HL30" s="134"/>
      <c r="HM30" s="142"/>
      <c r="HN30" s="142"/>
      <c r="HO30" s="142"/>
      <c r="HP30" s="142"/>
      <c r="HQ30" s="142"/>
      <c r="HR30" s="142"/>
      <c r="HS30" s="89"/>
      <c r="HT30" s="89"/>
      <c r="HU30" s="94"/>
      <c r="HV30" s="89"/>
      <c r="HW30" s="133" t="s">
        <v>1391</v>
      </c>
      <c r="HX30" s="134"/>
      <c r="HY30" s="89">
        <v>27</v>
      </c>
      <c r="HZ30" s="135" t="str">
        <f>IF($AU$7&lt;&gt;0,IF($O$5="Illusionniste",Sorts!AO145,Sorts!AI101),"")</f>
        <v/>
      </c>
      <c r="IA30" s="136"/>
      <c r="IB30" s="136"/>
      <c r="IC30" s="136"/>
      <c r="ID30" s="136"/>
      <c r="IE30" s="136"/>
      <c r="IF30" s="136"/>
      <c r="IG30" s="136"/>
      <c r="IH30" s="136"/>
      <c r="II30" s="136"/>
      <c r="IJ30" s="136"/>
      <c r="IK30" s="136"/>
      <c r="IL30" s="136"/>
      <c r="IM30" s="136">
        <v>0</v>
      </c>
      <c r="IN30" s="137"/>
      <c r="IO30" s="138" t="str">
        <f>IF($AU$7&lt;&gt;0,IF($O$5="Illusionniste",Sorts!AP145,Sorts!AJ101),"")</f>
        <v/>
      </c>
      <c r="IP30" s="134"/>
      <c r="IQ30" s="142" t="str">
        <f>IF($AU$7&lt;&gt;0,IF($O$5="Illusionniste",Sorts!AQ145,Sorts!AK101),"")</f>
        <v/>
      </c>
      <c r="IR30" s="142"/>
      <c r="IS30" s="142"/>
      <c r="IT30" s="89" t="str">
        <f>IF($AU$7&lt;&gt;0,IF($O$5="Illusionniste",Sorts!AR145,Sorts!AL101),"")</f>
        <v/>
      </c>
      <c r="IU30" s="89" t="str">
        <f>IF($AU$7&lt;&gt;0,IF($O$5="Illusionniste",Sorts!AS145,Sorts!AM101),"")</f>
        <v/>
      </c>
      <c r="IV30" s="94" t="str">
        <f>IF($AU$7&lt;&gt;0,IF($O$5="Illusionniste",Sorts!AT145,Sorts!AN101),"")</f>
        <v/>
      </c>
      <c r="IW30" s="61"/>
      <c r="IY30" s="16"/>
      <c r="KX30" s="29"/>
    </row>
    <row r="31" spans="2:310" ht="15" customHeight="1" thickBot="1" x14ac:dyDescent="0.35">
      <c r="B31" s="237"/>
      <c r="C31" s="238"/>
      <c r="D31" s="239"/>
      <c r="E31" s="239"/>
      <c r="F31" s="239"/>
      <c r="G31" s="239"/>
      <c r="H31" s="239"/>
      <c r="I31" s="239"/>
      <c r="J31" s="239"/>
      <c r="K31" s="239"/>
      <c r="L31" s="240"/>
      <c r="M31" s="240"/>
      <c r="N31" s="240"/>
      <c r="O31" s="240"/>
      <c r="P31" s="29"/>
      <c r="R31" s="29"/>
      <c r="S31" s="272"/>
      <c r="T31" s="273"/>
      <c r="U31" s="273"/>
      <c r="V31" s="274"/>
      <c r="W31" s="260"/>
      <c r="X31" s="261"/>
      <c r="Y31" s="277"/>
      <c r="Z31" s="192"/>
      <c r="AA31" s="192"/>
      <c r="AB31" s="278"/>
      <c r="AC31" s="260"/>
      <c r="AD31" s="261"/>
      <c r="AF31" s="36" t="s">
        <v>65</v>
      </c>
      <c r="AG31" s="37"/>
      <c r="AH31" s="37"/>
      <c r="AI31" s="37"/>
      <c r="AJ31" s="38"/>
      <c r="AK31" s="154"/>
      <c r="AL31" s="155"/>
      <c r="AM31" s="32"/>
      <c r="AN31" s="162" t="s">
        <v>20</v>
      </c>
      <c r="AO31" s="252"/>
      <c r="AQ31" s="87">
        <v>22</v>
      </c>
      <c r="AR31" s="139"/>
      <c r="AS31" s="139"/>
      <c r="AT31" s="139"/>
      <c r="AU31" s="139"/>
      <c r="AV31" s="139"/>
      <c r="AW31" s="139"/>
      <c r="AX31" s="139"/>
      <c r="AY31" s="139"/>
      <c r="AZ31" s="139"/>
      <c r="BA31" s="139"/>
      <c r="BB31" s="139"/>
      <c r="BC31" s="139"/>
      <c r="BD31" s="140"/>
      <c r="BE31" s="141">
        <v>0</v>
      </c>
      <c r="BF31" s="139"/>
      <c r="BG31" s="142"/>
      <c r="BH31" s="142"/>
      <c r="BI31" s="142"/>
      <c r="BJ31" s="142"/>
      <c r="BK31" s="142"/>
      <c r="BL31" s="142"/>
      <c r="BM31" s="89"/>
      <c r="BN31" s="89"/>
      <c r="BO31" s="94"/>
      <c r="BP31" s="89"/>
      <c r="BQ31" s="133" t="s">
        <v>1391</v>
      </c>
      <c r="BR31" s="134"/>
      <c r="BS31" s="89">
        <v>22</v>
      </c>
      <c r="BT31" s="135" t="str">
        <f>IF($AU$7&lt;&gt;0,IF($O$5="ILLUSIONNISTE",Sorts!K140,Sorts!E96),"")</f>
        <v/>
      </c>
      <c r="BU31" s="136"/>
      <c r="BV31" s="136"/>
      <c r="BW31" s="136"/>
      <c r="BX31" s="136"/>
      <c r="BY31" s="136"/>
      <c r="BZ31" s="136"/>
      <c r="CA31" s="136"/>
      <c r="CB31" s="136"/>
      <c r="CC31" s="136"/>
      <c r="CD31" s="136"/>
      <c r="CE31" s="136"/>
      <c r="CF31" s="136"/>
      <c r="CG31" s="136">
        <v>0</v>
      </c>
      <c r="CH31" s="137"/>
      <c r="CI31" s="138" t="str">
        <f>IF($AU$7&lt;&gt;0,IF($O$5="ILLUSIONNISTE",Sorts!L140,Sorts!F96),"")</f>
        <v/>
      </c>
      <c r="CJ31" s="134"/>
      <c r="CK31" s="142" t="str">
        <f>IF($AU$7&lt;&gt;0,IF($O$5="ILLUSIONNISTE",Sorts!M140,Sorts!G96),"")</f>
        <v/>
      </c>
      <c r="CL31" s="142"/>
      <c r="CM31" s="142"/>
      <c r="CN31" s="89" t="str">
        <f>IF($AU$7&lt;&gt;0,IF($O$5="ILLUSIONNISTE",Sorts!N140,Sorts!H96),"")</f>
        <v/>
      </c>
      <c r="CO31" s="89" t="str">
        <f>IF($AU$7&lt;&gt;0,IF($O$5="ILLUSIONNISTE",Sorts!O140,Sorts!I96),"")</f>
        <v/>
      </c>
      <c r="CP31" s="94" t="str">
        <f>IF($AU$7&lt;&gt;0,IF($O$5="ILLUSIONNISTE",Sorts!P140,Sorts!J96),"")</f>
        <v/>
      </c>
      <c r="CQ31" s="61"/>
      <c r="CS31" s="87">
        <v>28</v>
      </c>
      <c r="CT31" s="139"/>
      <c r="CU31" s="139"/>
      <c r="CV31" s="139"/>
      <c r="CW31" s="139"/>
      <c r="CX31" s="139"/>
      <c r="CY31" s="139"/>
      <c r="CZ31" s="139"/>
      <c r="DA31" s="139"/>
      <c r="DB31" s="139"/>
      <c r="DC31" s="139"/>
      <c r="DD31" s="139"/>
      <c r="DE31" s="139"/>
      <c r="DF31" s="140"/>
      <c r="DG31" s="141"/>
      <c r="DH31" s="134"/>
      <c r="DI31" s="142"/>
      <c r="DJ31" s="142"/>
      <c r="DK31" s="142"/>
      <c r="DL31" s="142"/>
      <c r="DM31" s="142"/>
      <c r="DN31" s="142"/>
      <c r="DO31" s="89"/>
      <c r="DP31" s="89"/>
      <c r="DQ31" s="94"/>
      <c r="DR31" s="89"/>
      <c r="DS31" s="133" t="s">
        <v>1391</v>
      </c>
      <c r="DT31" s="134"/>
      <c r="DU31" s="89">
        <v>28</v>
      </c>
      <c r="DV31" s="135" t="str">
        <f>IF($AU$7&lt;&gt;0,IF($O$5="Illusionniste",Sorts!Q146,Sorts!K102),"")</f>
        <v/>
      </c>
      <c r="DW31" s="136"/>
      <c r="DX31" s="136"/>
      <c r="DY31" s="136"/>
      <c r="DZ31" s="136"/>
      <c r="EA31" s="136"/>
      <c r="EB31" s="136"/>
      <c r="EC31" s="136"/>
      <c r="ED31" s="136"/>
      <c r="EE31" s="136"/>
      <c r="EF31" s="136"/>
      <c r="EG31" s="136"/>
      <c r="EH31" s="136"/>
      <c r="EI31" s="136">
        <v>0</v>
      </c>
      <c r="EJ31" s="137"/>
      <c r="EK31" s="138" t="str">
        <f>IF($AU$7&lt;&gt;0,IF($O$5="Illusionniste",Sorts!R146,Sorts!L102),"")</f>
        <v/>
      </c>
      <c r="EL31" s="134"/>
      <c r="EM31" s="142" t="str">
        <f>IF($AU$7&lt;&gt;0,IF($O$5="Illusionniste",Sorts!S146,Sorts!M102),"")</f>
        <v/>
      </c>
      <c r="EN31" s="142"/>
      <c r="EO31" s="142"/>
      <c r="EP31" s="89" t="str">
        <f>IF($AU$7&lt;&gt;0,IF($O$5="Illusionniste",Sorts!T146,Sorts!N102),"")</f>
        <v/>
      </c>
      <c r="EQ31" s="89" t="str">
        <f>IF($AU$7&lt;&gt;0,IF($O$5="Illusionniste",Sorts!U146,Sorts!O102),"")</f>
        <v/>
      </c>
      <c r="ER31" s="94" t="str">
        <f>IF($AU$7&lt;&gt;0,IF($O$5="Illusionniste",Sorts!V146,Sorts!P102),"")</f>
        <v/>
      </c>
      <c r="ES31" s="61"/>
      <c r="EU31" s="87">
        <v>28</v>
      </c>
      <c r="EV31" s="139"/>
      <c r="EW31" s="139"/>
      <c r="EX31" s="139"/>
      <c r="EY31" s="139"/>
      <c r="EZ31" s="139"/>
      <c r="FA31" s="139"/>
      <c r="FB31" s="139"/>
      <c r="FC31" s="139"/>
      <c r="FD31" s="139"/>
      <c r="FE31" s="139"/>
      <c r="FF31" s="139"/>
      <c r="FG31" s="139"/>
      <c r="FH31" s="140"/>
      <c r="FI31" s="141"/>
      <c r="FJ31" s="134"/>
      <c r="FK31" s="142"/>
      <c r="FL31" s="142"/>
      <c r="FM31" s="142"/>
      <c r="FN31" s="142"/>
      <c r="FO31" s="142"/>
      <c r="FP31" s="142"/>
      <c r="FQ31" s="89"/>
      <c r="FR31" s="89"/>
      <c r="FS31" s="94"/>
      <c r="FT31" s="89"/>
      <c r="FU31" s="133" t="s">
        <v>1391</v>
      </c>
      <c r="FV31" s="134"/>
      <c r="FW31" s="89">
        <v>28</v>
      </c>
      <c r="FX31" s="135" t="str">
        <f>IF($AU$7&lt;&gt;0,IF($O$5="Illusionniste",Sorts!AC146,Sorts!W102),"")</f>
        <v/>
      </c>
      <c r="FY31" s="136"/>
      <c r="FZ31" s="136"/>
      <c r="GA31" s="136"/>
      <c r="GB31" s="136"/>
      <c r="GC31" s="136"/>
      <c r="GD31" s="136"/>
      <c r="GE31" s="136"/>
      <c r="GF31" s="136"/>
      <c r="GG31" s="136"/>
      <c r="GH31" s="136"/>
      <c r="GI31" s="136"/>
      <c r="GJ31" s="136"/>
      <c r="GK31" s="136">
        <v>0</v>
      </c>
      <c r="GL31" s="137"/>
      <c r="GM31" s="138" t="str">
        <f>IF($AU$7&lt;&gt;0,IF($O$5="Illusionniste",Sorts!AD146,Sorts!X102),"")</f>
        <v/>
      </c>
      <c r="GN31" s="134"/>
      <c r="GO31" s="142" t="str">
        <f>IF($AU$7&lt;&gt;0,IF($O$5="Illusionniste",Sorts!AE146,Sorts!Y102),"")</f>
        <v/>
      </c>
      <c r="GP31" s="142"/>
      <c r="GQ31" s="142"/>
      <c r="GR31" s="89" t="str">
        <f>IF($AU$7&lt;&gt;0,IF($O$5="Illusionniste",Sorts!AF146,Sorts!Z102),"")</f>
        <v/>
      </c>
      <c r="GS31" s="89" t="str">
        <f>IF($AU$7&lt;&gt;0,IF($O$5="Illusionniste",Sorts!AG146,Sorts!AA102),"")</f>
        <v/>
      </c>
      <c r="GT31" s="94" t="str">
        <f>IF($AU$7&lt;&gt;0,IF($O$5="Illusionniste",Sorts!AH146,Sorts!AB102),"")</f>
        <v/>
      </c>
      <c r="GU31" s="61"/>
      <c r="GW31" s="87">
        <v>28</v>
      </c>
      <c r="GX31" s="139"/>
      <c r="GY31" s="139"/>
      <c r="GZ31" s="139"/>
      <c r="HA31" s="139"/>
      <c r="HB31" s="139"/>
      <c r="HC31" s="139"/>
      <c r="HD31" s="139"/>
      <c r="HE31" s="139"/>
      <c r="HF31" s="139"/>
      <c r="HG31" s="139"/>
      <c r="HH31" s="139"/>
      <c r="HI31" s="139"/>
      <c r="HJ31" s="140"/>
      <c r="HK31" s="141"/>
      <c r="HL31" s="134"/>
      <c r="HM31" s="142"/>
      <c r="HN31" s="142"/>
      <c r="HO31" s="142"/>
      <c r="HP31" s="142"/>
      <c r="HQ31" s="142"/>
      <c r="HR31" s="142"/>
      <c r="HS31" s="89"/>
      <c r="HT31" s="89"/>
      <c r="HU31" s="94"/>
      <c r="HV31" s="89"/>
      <c r="HW31" s="133" t="s">
        <v>1391</v>
      </c>
      <c r="HX31" s="134"/>
      <c r="HY31" s="89">
        <v>28</v>
      </c>
      <c r="HZ31" s="135" t="str">
        <f>IF($AU$7&lt;&gt;0,IF($O$5="Illusionniste",Sorts!AO146,Sorts!AI102),"")</f>
        <v/>
      </c>
      <c r="IA31" s="136"/>
      <c r="IB31" s="136"/>
      <c r="IC31" s="136"/>
      <c r="ID31" s="136"/>
      <c r="IE31" s="136"/>
      <c r="IF31" s="136"/>
      <c r="IG31" s="136"/>
      <c r="IH31" s="136"/>
      <c r="II31" s="136"/>
      <c r="IJ31" s="136"/>
      <c r="IK31" s="136"/>
      <c r="IL31" s="136"/>
      <c r="IM31" s="136">
        <v>0</v>
      </c>
      <c r="IN31" s="137"/>
      <c r="IO31" s="138" t="str">
        <f>IF($AU$7&lt;&gt;0,IF($O$5="Illusionniste",Sorts!AP146,Sorts!AJ102),"")</f>
        <v/>
      </c>
      <c r="IP31" s="134"/>
      <c r="IQ31" s="142" t="str">
        <f>IF($AU$7&lt;&gt;0,IF($O$5="Illusionniste",Sorts!AQ146,Sorts!AK102),"")</f>
        <v/>
      </c>
      <c r="IR31" s="142"/>
      <c r="IS31" s="142"/>
      <c r="IT31" s="89" t="str">
        <f>IF($AU$7&lt;&gt;0,IF($O$5="Illusionniste",Sorts!AR146,Sorts!AL102),"")</f>
        <v/>
      </c>
      <c r="IU31" s="89" t="str">
        <f>IF($AU$7&lt;&gt;0,IF($O$5="Illusionniste",Sorts!AS146,Sorts!AM102),"")</f>
        <v/>
      </c>
      <c r="IV31" s="94" t="str">
        <f>IF($AU$7&lt;&gt;0,IF($O$5="Illusionniste",Sorts!AT146,Sorts!AN102),"")</f>
        <v/>
      </c>
      <c r="IW31" s="61"/>
      <c r="IY31" s="16"/>
      <c r="KX31" s="29"/>
    </row>
    <row r="32" spans="2:310" ht="15.6" customHeight="1" thickBot="1" x14ac:dyDescent="0.35">
      <c r="B32" s="270" t="s">
        <v>555</v>
      </c>
      <c r="C32" s="271"/>
      <c r="D32" s="239" t="s">
        <v>1395</v>
      </c>
      <c r="E32" s="239"/>
      <c r="F32" s="239"/>
      <c r="G32" s="239"/>
      <c r="H32" s="239"/>
      <c r="I32" s="239"/>
      <c r="J32" s="239"/>
      <c r="K32" s="239"/>
      <c r="L32" s="240">
        <f>IF(D32&lt;&gt;"",0,0)</f>
        <v>0</v>
      </c>
      <c r="M32" s="240"/>
      <c r="N32" s="240">
        <v>0</v>
      </c>
      <c r="O32" s="240"/>
      <c r="P32" s="29"/>
      <c r="R32" s="29"/>
      <c r="S32" s="262" t="s">
        <v>311</v>
      </c>
      <c r="T32" s="263"/>
      <c r="U32" s="263"/>
      <c r="V32" s="264"/>
      <c r="W32" s="258">
        <f>INDEX(Niveaux!$A$152:$L$188,'Joueur 2'!$AM$5+1,MATCH('Joueur 2'!$O$5,Niveaux!$B$152:$L$152,0)+1)+VLOOKUP($B$17,Caractéristiques!$B$187:$J$211,8,FALSE)+VLOOKUP($O$6,Caractéristiques!$B$267:$J$274,5,FALSE)+INDEX(Caractéristiques!$L$268:$S$277,MATCH('Joueur 2'!$D$26,Caractéristiques!L268:L277,0),5)</f>
        <v>-0.9</v>
      </c>
      <c r="X32" s="259"/>
      <c r="Y32" s="262" t="s">
        <v>309</v>
      </c>
      <c r="Z32" s="263"/>
      <c r="AA32" s="263"/>
      <c r="AB32" s="264"/>
      <c r="AC32" s="258">
        <f>INDEX(Niveaux!$A$300:$L$336,'Joueur 2'!$AM$5+1,MATCH('Joueur 2'!$O$5,Niveaux!$B$300:$L$300,0)+1)</f>
        <v>-1</v>
      </c>
      <c r="AD32" s="259"/>
      <c r="AF32" s="33" t="s">
        <v>66</v>
      </c>
      <c r="AG32" s="34"/>
      <c r="AH32" s="34"/>
      <c r="AI32" s="34"/>
      <c r="AJ32" s="35"/>
      <c r="AK32" s="152">
        <f>INDEX(Niveaux!$A$486:$L$522,$AM$5+1,MATCH($O$5,Niveaux!$B$486:$L$486,0)+1)+$AA$17+IF(OR($O$6="NAIN",$O$6="GNOME",$O$6="PETITE-GENS"),-ROUND($B$19/3.5,0)-$AA$17,0)+$AN$27</f>
        <v>13</v>
      </c>
      <c r="AL32" s="153"/>
      <c r="AM32" s="32"/>
      <c r="AN32" s="162">
        <f>AA17</f>
        <v>-1</v>
      </c>
      <c r="AO32" s="252"/>
      <c r="AQ32" s="87">
        <v>23</v>
      </c>
      <c r="AR32" s="139"/>
      <c r="AS32" s="139"/>
      <c r="AT32" s="139"/>
      <c r="AU32" s="139"/>
      <c r="AV32" s="139"/>
      <c r="AW32" s="139"/>
      <c r="AX32" s="139"/>
      <c r="AY32" s="139"/>
      <c r="AZ32" s="139"/>
      <c r="BA32" s="139"/>
      <c r="BB32" s="139"/>
      <c r="BC32" s="139"/>
      <c r="BD32" s="140"/>
      <c r="BE32" s="141">
        <v>0</v>
      </c>
      <c r="BF32" s="139"/>
      <c r="BG32" s="142"/>
      <c r="BH32" s="142"/>
      <c r="BI32" s="142"/>
      <c r="BJ32" s="142"/>
      <c r="BK32" s="142"/>
      <c r="BL32" s="142"/>
      <c r="BM32" s="89"/>
      <c r="BN32" s="89"/>
      <c r="BO32" s="94"/>
      <c r="BP32" s="89"/>
      <c r="BQ32" s="133" t="s">
        <v>1391</v>
      </c>
      <c r="BR32" s="134"/>
      <c r="BS32" s="89">
        <v>23</v>
      </c>
      <c r="BT32" s="135" t="str">
        <f>IF($AU$7&lt;&gt;0,IF($O$5="ILLUSIONNISTE",Sorts!K141,Sorts!E97),"")</f>
        <v/>
      </c>
      <c r="BU32" s="136"/>
      <c r="BV32" s="136"/>
      <c r="BW32" s="136"/>
      <c r="BX32" s="136"/>
      <c r="BY32" s="136"/>
      <c r="BZ32" s="136"/>
      <c r="CA32" s="136"/>
      <c r="CB32" s="136"/>
      <c r="CC32" s="136"/>
      <c r="CD32" s="136"/>
      <c r="CE32" s="136"/>
      <c r="CF32" s="136"/>
      <c r="CG32" s="136">
        <v>0</v>
      </c>
      <c r="CH32" s="137"/>
      <c r="CI32" s="138" t="str">
        <f>IF($AU$7&lt;&gt;0,IF($O$5="ILLUSIONNISTE",Sorts!L141,Sorts!F97),"")</f>
        <v/>
      </c>
      <c r="CJ32" s="134"/>
      <c r="CK32" s="142" t="str">
        <f>IF($AU$7&lt;&gt;0,IF($O$5="ILLUSIONNISTE",Sorts!M141,Sorts!G97),"")</f>
        <v/>
      </c>
      <c r="CL32" s="142"/>
      <c r="CM32" s="142"/>
      <c r="CN32" s="89" t="str">
        <f>IF($AU$7&lt;&gt;0,IF($O$5="ILLUSIONNISTE",Sorts!N141,Sorts!H97),"")</f>
        <v/>
      </c>
      <c r="CO32" s="89" t="str">
        <f>IF($AU$7&lt;&gt;0,IF($O$5="ILLUSIONNISTE",Sorts!O141,Sorts!I97),"")</f>
        <v/>
      </c>
      <c r="CP32" s="94" t="str">
        <f>IF($AU$7&lt;&gt;0,IF($O$5="ILLUSIONNISTE",Sorts!P141,Sorts!J97),"")</f>
        <v/>
      </c>
      <c r="CQ32" s="107"/>
      <c r="CS32" s="87">
        <v>29</v>
      </c>
      <c r="CT32" s="139"/>
      <c r="CU32" s="139"/>
      <c r="CV32" s="139"/>
      <c r="CW32" s="139"/>
      <c r="CX32" s="139"/>
      <c r="CY32" s="139"/>
      <c r="CZ32" s="139"/>
      <c r="DA32" s="139"/>
      <c r="DB32" s="139"/>
      <c r="DC32" s="139"/>
      <c r="DD32" s="139"/>
      <c r="DE32" s="139"/>
      <c r="DF32" s="140"/>
      <c r="DG32" s="141"/>
      <c r="DH32" s="134"/>
      <c r="DI32" s="142"/>
      <c r="DJ32" s="142"/>
      <c r="DK32" s="142"/>
      <c r="DL32" s="142"/>
      <c r="DM32" s="142"/>
      <c r="DN32" s="142"/>
      <c r="DO32" s="89"/>
      <c r="DP32" s="89"/>
      <c r="DQ32" s="94"/>
      <c r="DR32" s="89"/>
      <c r="DS32" s="133" t="s">
        <v>1391</v>
      </c>
      <c r="DT32" s="134"/>
      <c r="DU32" s="89">
        <v>29</v>
      </c>
      <c r="DV32" s="135" t="str">
        <f>IF($AU$7&lt;&gt;0,IF($O$5="Illusionniste",Sorts!Q147,Sorts!K103),"")</f>
        <v/>
      </c>
      <c r="DW32" s="136"/>
      <c r="DX32" s="136"/>
      <c r="DY32" s="136"/>
      <c r="DZ32" s="136"/>
      <c r="EA32" s="136"/>
      <c r="EB32" s="136"/>
      <c r="EC32" s="136"/>
      <c r="ED32" s="136"/>
      <c r="EE32" s="136"/>
      <c r="EF32" s="136"/>
      <c r="EG32" s="136"/>
      <c r="EH32" s="136"/>
      <c r="EI32" s="136">
        <v>0</v>
      </c>
      <c r="EJ32" s="137"/>
      <c r="EK32" s="138" t="str">
        <f>IF($AU$7&lt;&gt;0,IF($O$5="Illusionniste",Sorts!R147,Sorts!L103),"")</f>
        <v/>
      </c>
      <c r="EL32" s="134"/>
      <c r="EM32" s="142" t="str">
        <f>IF($AU$7&lt;&gt;0,IF($O$5="Illusionniste",Sorts!S147,Sorts!M103),"")</f>
        <v/>
      </c>
      <c r="EN32" s="142"/>
      <c r="EO32" s="142"/>
      <c r="EP32" s="89" t="str">
        <f>IF($AU$7&lt;&gt;0,IF($O$5="Illusionniste",Sorts!T147,Sorts!N103),"")</f>
        <v/>
      </c>
      <c r="EQ32" s="89" t="str">
        <f>IF($AU$7&lt;&gt;0,IF($O$5="Illusionniste",Sorts!U147,Sorts!O103),"")</f>
        <v/>
      </c>
      <c r="ER32" s="94" t="str">
        <f>IF($AU$7&lt;&gt;0,IF($O$5="Illusionniste",Sorts!V147,Sorts!P103),"")</f>
        <v/>
      </c>
      <c r="ES32" s="107"/>
      <c r="EU32" s="87">
        <v>29</v>
      </c>
      <c r="EV32" s="139"/>
      <c r="EW32" s="139"/>
      <c r="EX32" s="139"/>
      <c r="EY32" s="139"/>
      <c r="EZ32" s="139"/>
      <c r="FA32" s="139"/>
      <c r="FB32" s="139"/>
      <c r="FC32" s="139"/>
      <c r="FD32" s="139"/>
      <c r="FE32" s="139"/>
      <c r="FF32" s="139"/>
      <c r="FG32" s="139"/>
      <c r="FH32" s="140"/>
      <c r="FI32" s="141"/>
      <c r="FJ32" s="134"/>
      <c r="FK32" s="142"/>
      <c r="FL32" s="142"/>
      <c r="FM32" s="142"/>
      <c r="FN32" s="142"/>
      <c r="FO32" s="142"/>
      <c r="FP32" s="142"/>
      <c r="FQ32" s="89"/>
      <c r="FR32" s="89"/>
      <c r="FS32" s="94"/>
      <c r="FT32" s="89"/>
      <c r="FU32" s="133" t="s">
        <v>1391</v>
      </c>
      <c r="FV32" s="134"/>
      <c r="FW32" s="89">
        <v>29</v>
      </c>
      <c r="FX32" s="135" t="str">
        <f>IF($AU$7&lt;&gt;0,IF($O$5="Illusionniste",Sorts!AC147,Sorts!W103),"")</f>
        <v/>
      </c>
      <c r="FY32" s="136"/>
      <c r="FZ32" s="136"/>
      <c r="GA32" s="136"/>
      <c r="GB32" s="136"/>
      <c r="GC32" s="136"/>
      <c r="GD32" s="136"/>
      <c r="GE32" s="136"/>
      <c r="GF32" s="136"/>
      <c r="GG32" s="136"/>
      <c r="GH32" s="136"/>
      <c r="GI32" s="136"/>
      <c r="GJ32" s="136"/>
      <c r="GK32" s="136">
        <v>0</v>
      </c>
      <c r="GL32" s="137"/>
      <c r="GM32" s="138" t="str">
        <f>IF($AU$7&lt;&gt;0,IF($O$5="Illusionniste",Sorts!AD147,Sorts!X103),"")</f>
        <v/>
      </c>
      <c r="GN32" s="134"/>
      <c r="GO32" s="142" t="str">
        <f>IF($AU$7&lt;&gt;0,IF($O$5="Illusionniste",Sorts!AE147,Sorts!Y103),"")</f>
        <v/>
      </c>
      <c r="GP32" s="142"/>
      <c r="GQ32" s="142"/>
      <c r="GR32" s="89" t="str">
        <f>IF($AU$7&lt;&gt;0,IF($O$5="Illusionniste",Sorts!AF147,Sorts!Z103),"")</f>
        <v/>
      </c>
      <c r="GS32" s="89" t="str">
        <f>IF($AU$7&lt;&gt;0,IF($O$5="Illusionniste",Sorts!AG147,Sorts!AA103),"")</f>
        <v/>
      </c>
      <c r="GT32" s="94" t="str">
        <f>IF($AU$7&lt;&gt;0,IF($O$5="Illusionniste",Sorts!AH147,Sorts!AB103),"")</f>
        <v/>
      </c>
      <c r="GU32" s="107"/>
      <c r="GW32" s="87">
        <v>29</v>
      </c>
      <c r="GX32" s="139"/>
      <c r="GY32" s="139"/>
      <c r="GZ32" s="139"/>
      <c r="HA32" s="139"/>
      <c r="HB32" s="139"/>
      <c r="HC32" s="139"/>
      <c r="HD32" s="139"/>
      <c r="HE32" s="139"/>
      <c r="HF32" s="139"/>
      <c r="HG32" s="139"/>
      <c r="HH32" s="139"/>
      <c r="HI32" s="139"/>
      <c r="HJ32" s="140"/>
      <c r="HK32" s="141"/>
      <c r="HL32" s="134"/>
      <c r="HM32" s="142"/>
      <c r="HN32" s="142"/>
      <c r="HO32" s="142"/>
      <c r="HP32" s="142"/>
      <c r="HQ32" s="142"/>
      <c r="HR32" s="142"/>
      <c r="HS32" s="89"/>
      <c r="HT32" s="89"/>
      <c r="HU32" s="94"/>
      <c r="HV32" s="89"/>
      <c r="HW32" s="133" t="s">
        <v>1391</v>
      </c>
      <c r="HX32" s="134"/>
      <c r="HY32" s="89">
        <v>29</v>
      </c>
      <c r="HZ32" s="135" t="str">
        <f>IF($AU$7&lt;&gt;0,IF($O$5="Illusionniste",Sorts!AO147,Sorts!AI103),"")</f>
        <v/>
      </c>
      <c r="IA32" s="136"/>
      <c r="IB32" s="136"/>
      <c r="IC32" s="136"/>
      <c r="ID32" s="136"/>
      <c r="IE32" s="136"/>
      <c r="IF32" s="136"/>
      <c r="IG32" s="136"/>
      <c r="IH32" s="136"/>
      <c r="II32" s="136"/>
      <c r="IJ32" s="136"/>
      <c r="IK32" s="136"/>
      <c r="IL32" s="136"/>
      <c r="IM32" s="136">
        <v>0</v>
      </c>
      <c r="IN32" s="137"/>
      <c r="IO32" s="138" t="str">
        <f>IF($AU$7&lt;&gt;0,IF($O$5="Illusionniste",Sorts!AP147,Sorts!AJ103),"")</f>
        <v/>
      </c>
      <c r="IP32" s="134"/>
      <c r="IQ32" s="142" t="str">
        <f>IF($AU$7&lt;&gt;0,IF($O$5="Illusionniste",Sorts!AQ147,Sorts!AK103),"")</f>
        <v/>
      </c>
      <c r="IR32" s="142"/>
      <c r="IS32" s="142"/>
      <c r="IT32" s="89" t="str">
        <f>IF($AU$7&lt;&gt;0,IF($O$5="Illusionniste",Sorts!AR147,Sorts!AL103),"")</f>
        <v/>
      </c>
      <c r="IU32" s="89" t="str">
        <f>IF($AU$7&lt;&gt;0,IF($O$5="Illusionniste",Sorts!AS147,Sorts!AM103),"")</f>
        <v/>
      </c>
      <c r="IV32" s="94" t="str">
        <f>IF($AU$7&lt;&gt;0,IF($O$5="Illusionniste",Sorts!AT147,Sorts!AN103),"")</f>
        <v/>
      </c>
      <c r="IW32" s="107"/>
      <c r="IY32" s="16"/>
      <c r="KX32" s="29"/>
    </row>
    <row r="33" spans="2:310" ht="15" customHeight="1" thickBot="1" x14ac:dyDescent="0.35">
      <c r="B33" s="270"/>
      <c r="C33" s="271"/>
      <c r="D33" s="239"/>
      <c r="E33" s="239"/>
      <c r="F33" s="239"/>
      <c r="G33" s="239"/>
      <c r="H33" s="239"/>
      <c r="I33" s="239"/>
      <c r="J33" s="239"/>
      <c r="K33" s="239"/>
      <c r="L33" s="240"/>
      <c r="M33" s="240"/>
      <c r="N33" s="240"/>
      <c r="O33" s="240"/>
      <c r="P33" s="29"/>
      <c r="R33" s="29"/>
      <c r="S33" s="272"/>
      <c r="T33" s="273"/>
      <c r="U33" s="273"/>
      <c r="V33" s="274"/>
      <c r="W33" s="260"/>
      <c r="X33" s="261"/>
      <c r="Y33" s="265"/>
      <c r="Z33" s="266"/>
      <c r="AA33" s="266"/>
      <c r="AB33" s="267"/>
      <c r="AC33" s="268"/>
      <c r="AD33" s="269"/>
      <c r="AF33" s="36" t="s">
        <v>67</v>
      </c>
      <c r="AG33" s="37"/>
      <c r="AH33" s="37"/>
      <c r="AI33" s="37"/>
      <c r="AJ33" s="38"/>
      <c r="AK33" s="154"/>
      <c r="AL33" s="155"/>
      <c r="AM33" s="32"/>
      <c r="AN33" s="162" t="s">
        <v>19</v>
      </c>
      <c r="AO33" s="252"/>
      <c r="AQ33" s="87">
        <v>24</v>
      </c>
      <c r="AR33" s="139"/>
      <c r="AS33" s="139"/>
      <c r="AT33" s="139"/>
      <c r="AU33" s="139"/>
      <c r="AV33" s="139"/>
      <c r="AW33" s="139"/>
      <c r="AX33" s="139"/>
      <c r="AY33" s="139"/>
      <c r="AZ33" s="139"/>
      <c r="BA33" s="139"/>
      <c r="BB33" s="139"/>
      <c r="BC33" s="139"/>
      <c r="BD33" s="140"/>
      <c r="BE33" s="141">
        <v>0</v>
      </c>
      <c r="BF33" s="139"/>
      <c r="BG33" s="142"/>
      <c r="BH33" s="142"/>
      <c r="BI33" s="142"/>
      <c r="BJ33" s="142"/>
      <c r="BK33" s="142"/>
      <c r="BL33" s="142"/>
      <c r="BM33" s="89"/>
      <c r="BN33" s="89"/>
      <c r="BO33" s="94"/>
      <c r="BP33" s="89"/>
      <c r="BQ33" s="133" t="s">
        <v>1391</v>
      </c>
      <c r="BR33" s="134"/>
      <c r="BS33" s="89">
        <v>24</v>
      </c>
      <c r="BT33" s="135" t="str">
        <f>IF($AU$7&lt;&gt;0,IF($O$5="ILLUSIONNISTE",Sorts!K142,Sorts!E98),"")</f>
        <v/>
      </c>
      <c r="BU33" s="136"/>
      <c r="BV33" s="136"/>
      <c r="BW33" s="136"/>
      <c r="BX33" s="136"/>
      <c r="BY33" s="136"/>
      <c r="BZ33" s="136"/>
      <c r="CA33" s="136"/>
      <c r="CB33" s="136"/>
      <c r="CC33" s="136"/>
      <c r="CD33" s="136"/>
      <c r="CE33" s="136"/>
      <c r="CF33" s="136"/>
      <c r="CG33" s="136">
        <v>0</v>
      </c>
      <c r="CH33" s="137"/>
      <c r="CI33" s="138" t="str">
        <f>IF($AU$7&lt;&gt;0,IF($O$5="ILLUSIONNISTE",Sorts!L142,Sorts!F98),"")</f>
        <v/>
      </c>
      <c r="CJ33" s="134"/>
      <c r="CK33" s="142" t="str">
        <f>IF($AU$7&lt;&gt;0,IF($O$5="ILLUSIONNISTE",Sorts!M142,Sorts!G98),"")</f>
        <v/>
      </c>
      <c r="CL33" s="142"/>
      <c r="CM33" s="142"/>
      <c r="CN33" s="89" t="str">
        <f>IF($AU$7&lt;&gt;0,IF($O$5="ILLUSIONNISTE",Sorts!N142,Sorts!H98),"")</f>
        <v/>
      </c>
      <c r="CO33" s="89" t="str">
        <f>IF($AU$7&lt;&gt;0,IF($O$5="ILLUSIONNISTE",Sorts!O142,Sorts!I98),"")</f>
        <v/>
      </c>
      <c r="CP33" s="94" t="str">
        <f>IF($AU$7&lt;&gt;0,IF($O$5="ILLUSIONNISTE",Sorts!P142,Sorts!J98),"")</f>
        <v/>
      </c>
      <c r="CQ33" s="61"/>
      <c r="CS33" s="87">
        <v>30</v>
      </c>
      <c r="CT33" s="139"/>
      <c r="CU33" s="139"/>
      <c r="CV33" s="139"/>
      <c r="CW33" s="139"/>
      <c r="CX33" s="139"/>
      <c r="CY33" s="139"/>
      <c r="CZ33" s="139"/>
      <c r="DA33" s="139"/>
      <c r="DB33" s="139"/>
      <c r="DC33" s="139"/>
      <c r="DD33" s="139"/>
      <c r="DE33" s="139"/>
      <c r="DF33" s="140"/>
      <c r="DG33" s="141"/>
      <c r="DH33" s="134"/>
      <c r="DI33" s="142"/>
      <c r="DJ33" s="142"/>
      <c r="DK33" s="142"/>
      <c r="DL33" s="142"/>
      <c r="DM33" s="142"/>
      <c r="DN33" s="142"/>
      <c r="DO33" s="89"/>
      <c r="DP33" s="89"/>
      <c r="DQ33" s="94"/>
      <c r="DR33" s="89"/>
      <c r="DS33" s="133" t="s">
        <v>1391</v>
      </c>
      <c r="DT33" s="134"/>
      <c r="DU33" s="89">
        <v>30</v>
      </c>
      <c r="DV33" s="135" t="str">
        <f>IF($AU$7&lt;&gt;0,IF($O$5="Illusionniste",Sorts!Q148,Sorts!K104),"")</f>
        <v/>
      </c>
      <c r="DW33" s="136"/>
      <c r="DX33" s="136"/>
      <c r="DY33" s="136"/>
      <c r="DZ33" s="136"/>
      <c r="EA33" s="136"/>
      <c r="EB33" s="136"/>
      <c r="EC33" s="136"/>
      <c r="ED33" s="136"/>
      <c r="EE33" s="136"/>
      <c r="EF33" s="136"/>
      <c r="EG33" s="136"/>
      <c r="EH33" s="136"/>
      <c r="EI33" s="136">
        <v>0</v>
      </c>
      <c r="EJ33" s="137"/>
      <c r="EK33" s="138" t="str">
        <f>IF($AU$7&lt;&gt;0,IF($O$5="Illusionniste",Sorts!R148,Sorts!L104),"")</f>
        <v/>
      </c>
      <c r="EL33" s="134"/>
      <c r="EM33" s="142" t="str">
        <f>IF($AU$7&lt;&gt;0,IF($O$5="Illusionniste",Sorts!S148,Sorts!M104),"")</f>
        <v/>
      </c>
      <c r="EN33" s="142"/>
      <c r="EO33" s="142"/>
      <c r="EP33" s="89" t="str">
        <f>IF($AU$7&lt;&gt;0,IF($O$5="Illusionniste",Sorts!T148,Sorts!N104),"")</f>
        <v/>
      </c>
      <c r="EQ33" s="89" t="str">
        <f>IF($AU$7&lt;&gt;0,IF($O$5="Illusionniste",Sorts!U148,Sorts!O104),"")</f>
        <v/>
      </c>
      <c r="ER33" s="94" t="str">
        <f>IF($AU$7&lt;&gt;0,IF($O$5="Illusionniste",Sorts!V148,Sorts!P104),"")</f>
        <v/>
      </c>
      <c r="ES33" s="61"/>
      <c r="EU33" s="87">
        <v>30</v>
      </c>
      <c r="EV33" s="139"/>
      <c r="EW33" s="139"/>
      <c r="EX33" s="139"/>
      <c r="EY33" s="139"/>
      <c r="EZ33" s="139"/>
      <c r="FA33" s="139"/>
      <c r="FB33" s="139"/>
      <c r="FC33" s="139"/>
      <c r="FD33" s="139"/>
      <c r="FE33" s="139"/>
      <c r="FF33" s="139"/>
      <c r="FG33" s="139"/>
      <c r="FH33" s="140"/>
      <c r="FI33" s="141"/>
      <c r="FJ33" s="134"/>
      <c r="FK33" s="142"/>
      <c r="FL33" s="142"/>
      <c r="FM33" s="142"/>
      <c r="FN33" s="142"/>
      <c r="FO33" s="142"/>
      <c r="FP33" s="142"/>
      <c r="FQ33" s="89"/>
      <c r="FR33" s="89"/>
      <c r="FS33" s="94"/>
      <c r="FT33" s="89"/>
      <c r="FU33" s="133" t="s">
        <v>1391</v>
      </c>
      <c r="FV33" s="134"/>
      <c r="FW33" s="89">
        <v>30</v>
      </c>
      <c r="FX33" s="135" t="str">
        <f>IF($AU$7&lt;&gt;0,IF($O$5="Illusionniste",Sorts!AC148,Sorts!W104),"")</f>
        <v/>
      </c>
      <c r="FY33" s="136"/>
      <c r="FZ33" s="136"/>
      <c r="GA33" s="136"/>
      <c r="GB33" s="136"/>
      <c r="GC33" s="136"/>
      <c r="GD33" s="136"/>
      <c r="GE33" s="136"/>
      <c r="GF33" s="136"/>
      <c r="GG33" s="136"/>
      <c r="GH33" s="136"/>
      <c r="GI33" s="136"/>
      <c r="GJ33" s="136"/>
      <c r="GK33" s="136">
        <v>0</v>
      </c>
      <c r="GL33" s="137"/>
      <c r="GM33" s="138" t="str">
        <f>IF($AU$7&lt;&gt;0,IF($O$5="Illusionniste",Sorts!AD148,Sorts!X104),"")</f>
        <v/>
      </c>
      <c r="GN33" s="134"/>
      <c r="GO33" s="142" t="str">
        <f>IF($AU$7&lt;&gt;0,IF($O$5="Illusionniste",Sorts!AE148,Sorts!Y104),"")</f>
        <v/>
      </c>
      <c r="GP33" s="142"/>
      <c r="GQ33" s="142"/>
      <c r="GR33" s="89" t="str">
        <f>IF($AU$7&lt;&gt;0,IF($O$5="Illusionniste",Sorts!AF148,Sorts!Z104),"")</f>
        <v/>
      </c>
      <c r="GS33" s="89" t="str">
        <f>IF($AU$7&lt;&gt;0,IF($O$5="Illusionniste",Sorts!AG148,Sorts!AA104),"")</f>
        <v/>
      </c>
      <c r="GT33" s="94" t="str">
        <f>IF($AU$7&lt;&gt;0,IF($O$5="Illusionniste",Sorts!AH148,Sorts!AB104),"")</f>
        <v/>
      </c>
      <c r="GU33" s="61"/>
      <c r="GW33" s="87">
        <v>30</v>
      </c>
      <c r="GX33" s="139"/>
      <c r="GY33" s="139"/>
      <c r="GZ33" s="139"/>
      <c r="HA33" s="139"/>
      <c r="HB33" s="139"/>
      <c r="HC33" s="139"/>
      <c r="HD33" s="139"/>
      <c r="HE33" s="139"/>
      <c r="HF33" s="139"/>
      <c r="HG33" s="139"/>
      <c r="HH33" s="139"/>
      <c r="HI33" s="139"/>
      <c r="HJ33" s="140"/>
      <c r="HK33" s="141"/>
      <c r="HL33" s="134"/>
      <c r="HM33" s="142"/>
      <c r="HN33" s="142"/>
      <c r="HO33" s="142"/>
      <c r="HP33" s="142"/>
      <c r="HQ33" s="142"/>
      <c r="HR33" s="142"/>
      <c r="HS33" s="89"/>
      <c r="HT33" s="89"/>
      <c r="HU33" s="94"/>
      <c r="HV33" s="89"/>
      <c r="HW33" s="133" t="s">
        <v>1391</v>
      </c>
      <c r="HX33" s="134"/>
      <c r="HY33" s="89">
        <v>30</v>
      </c>
      <c r="HZ33" s="135" t="str">
        <f>IF($AU$7&lt;&gt;0,IF($O$5="Illusionniste",Sorts!AO148,Sorts!AI104),"")</f>
        <v/>
      </c>
      <c r="IA33" s="136"/>
      <c r="IB33" s="136"/>
      <c r="IC33" s="136"/>
      <c r="ID33" s="136"/>
      <c r="IE33" s="136"/>
      <c r="IF33" s="136"/>
      <c r="IG33" s="136"/>
      <c r="IH33" s="136"/>
      <c r="II33" s="136"/>
      <c r="IJ33" s="136"/>
      <c r="IK33" s="136"/>
      <c r="IL33" s="136"/>
      <c r="IM33" s="136">
        <v>0</v>
      </c>
      <c r="IN33" s="137"/>
      <c r="IO33" s="138" t="str">
        <f>IF($AU$7&lt;&gt;0,IF($O$5="Illusionniste",Sorts!AP148,Sorts!AJ104),"")</f>
        <v/>
      </c>
      <c r="IP33" s="134"/>
      <c r="IQ33" s="142" t="str">
        <f>IF($AU$7&lt;&gt;0,IF($O$5="Illusionniste",Sorts!AQ148,Sorts!AK104),"")</f>
        <v/>
      </c>
      <c r="IR33" s="142"/>
      <c r="IS33" s="142"/>
      <c r="IT33" s="89" t="str">
        <f>IF($AU$7&lt;&gt;0,IF($O$5="Illusionniste",Sorts!AR148,Sorts!AL104),"")</f>
        <v/>
      </c>
      <c r="IU33" s="89" t="str">
        <f>IF($AU$7&lt;&gt;0,IF($O$5="Illusionniste",Sorts!AS148,Sorts!AM104),"")</f>
        <v/>
      </c>
      <c r="IV33" s="94" t="str">
        <f>IF($AU$7&lt;&gt;0,IF($O$5="Illusionniste",Sorts!AT148,Sorts!AN104),"")</f>
        <v/>
      </c>
      <c r="IW33" s="61"/>
      <c r="IY33" s="16"/>
      <c r="KX33" s="29"/>
    </row>
    <row r="34" spans="2:310" ht="15" customHeight="1" thickTop="1" thickBot="1" x14ac:dyDescent="0.35">
      <c r="B34" s="237" t="s">
        <v>49</v>
      </c>
      <c r="C34" s="238"/>
      <c r="D34" s="239" t="s">
        <v>306</v>
      </c>
      <c r="E34" s="239"/>
      <c r="F34" s="239"/>
      <c r="G34" s="239"/>
      <c r="H34" s="239"/>
      <c r="I34" s="239"/>
      <c r="J34" s="239"/>
      <c r="K34" s="239"/>
      <c r="L34" s="240">
        <f t="shared" ref="L34" si="0">IF(D34&lt;&gt;"",0,0)</f>
        <v>0</v>
      </c>
      <c r="M34" s="240"/>
      <c r="N34" s="240">
        <v>0</v>
      </c>
      <c r="O34" s="240"/>
      <c r="P34" s="29"/>
      <c r="AF34" s="244" t="s">
        <v>68</v>
      </c>
      <c r="AG34" s="245"/>
      <c r="AH34" s="245"/>
      <c r="AI34" s="245"/>
      <c r="AJ34" s="246"/>
      <c r="AK34" s="152">
        <f>INDEX(Niveaux!$A$523:$L$559,$AM$5+1,MATCH($O$5,Niveaux!$B$523:$L$523,0)+1)+$AA$17+$AN$27</f>
        <v>15</v>
      </c>
      <c r="AL34" s="153"/>
      <c r="AM34" s="32"/>
      <c r="AN34" s="162">
        <f>Z15</f>
        <v>-3</v>
      </c>
      <c r="AO34" s="252"/>
      <c r="AQ34" s="87">
        <v>25</v>
      </c>
      <c r="AR34" s="139"/>
      <c r="AS34" s="139"/>
      <c r="AT34" s="139"/>
      <c r="AU34" s="139"/>
      <c r="AV34" s="139"/>
      <c r="AW34" s="139"/>
      <c r="AX34" s="139"/>
      <c r="AY34" s="139"/>
      <c r="AZ34" s="139"/>
      <c r="BA34" s="139"/>
      <c r="BB34" s="139"/>
      <c r="BC34" s="139"/>
      <c r="BD34" s="140"/>
      <c r="BE34" s="141">
        <v>0</v>
      </c>
      <c r="BF34" s="139"/>
      <c r="BG34" s="142"/>
      <c r="BH34" s="142"/>
      <c r="BI34" s="142"/>
      <c r="BJ34" s="142"/>
      <c r="BK34" s="142"/>
      <c r="BL34" s="142"/>
      <c r="BM34" s="89"/>
      <c r="BN34" s="89"/>
      <c r="BO34" s="94"/>
      <c r="BP34" s="89"/>
      <c r="BQ34" s="133" t="s">
        <v>1391</v>
      </c>
      <c r="BR34" s="134"/>
      <c r="BS34" s="89">
        <v>25</v>
      </c>
      <c r="BT34" s="135" t="str">
        <f>IF($AU$7&lt;&gt;0,IF($O$5="ILLUSIONNISTE",Sorts!K143,Sorts!E99),"")</f>
        <v/>
      </c>
      <c r="BU34" s="136"/>
      <c r="BV34" s="136"/>
      <c r="BW34" s="136"/>
      <c r="BX34" s="136"/>
      <c r="BY34" s="136"/>
      <c r="BZ34" s="136"/>
      <c r="CA34" s="136"/>
      <c r="CB34" s="136"/>
      <c r="CC34" s="136"/>
      <c r="CD34" s="136"/>
      <c r="CE34" s="136"/>
      <c r="CF34" s="136"/>
      <c r="CG34" s="136">
        <v>0</v>
      </c>
      <c r="CH34" s="137"/>
      <c r="CI34" s="138" t="str">
        <f>IF($AU$7&lt;&gt;0,IF($O$5="ILLUSIONNISTE",Sorts!L143,Sorts!F99),"")</f>
        <v/>
      </c>
      <c r="CJ34" s="134"/>
      <c r="CK34" s="142" t="str">
        <f>IF($AU$7&lt;&gt;0,IF($O$5="ILLUSIONNISTE",Sorts!M143,Sorts!G99),"")</f>
        <v/>
      </c>
      <c r="CL34" s="142"/>
      <c r="CM34" s="142"/>
      <c r="CN34" s="89" t="str">
        <f>IF($AU$7&lt;&gt;0,IF($O$5="ILLUSIONNISTE",Sorts!N143,Sorts!H99),"")</f>
        <v/>
      </c>
      <c r="CO34" s="89" t="str">
        <f>IF($AU$7&lt;&gt;0,IF($O$5="ILLUSIONNISTE",Sorts!O143,Sorts!I99),"")</f>
        <v/>
      </c>
      <c r="CP34" s="94" t="str">
        <f>IF($AU$7&lt;&gt;0,IF($O$5="ILLUSIONNISTE",Sorts!P143,Sorts!J99),"")</f>
        <v/>
      </c>
      <c r="CQ34" s="61"/>
      <c r="CS34" s="87">
        <v>31</v>
      </c>
      <c r="CT34" s="139"/>
      <c r="CU34" s="139"/>
      <c r="CV34" s="139"/>
      <c r="CW34" s="139"/>
      <c r="CX34" s="139"/>
      <c r="CY34" s="139"/>
      <c r="CZ34" s="139"/>
      <c r="DA34" s="139"/>
      <c r="DB34" s="139"/>
      <c r="DC34" s="139"/>
      <c r="DD34" s="139"/>
      <c r="DE34" s="139"/>
      <c r="DF34" s="140"/>
      <c r="DG34" s="141"/>
      <c r="DH34" s="134"/>
      <c r="DI34" s="142"/>
      <c r="DJ34" s="142"/>
      <c r="DK34" s="142"/>
      <c r="DL34" s="142"/>
      <c r="DM34" s="142"/>
      <c r="DN34" s="142"/>
      <c r="DO34" s="89"/>
      <c r="DP34" s="89"/>
      <c r="DQ34" s="94"/>
      <c r="DR34" s="89"/>
      <c r="DS34" s="133" t="s">
        <v>1391</v>
      </c>
      <c r="DT34" s="134"/>
      <c r="DU34" s="89">
        <v>31</v>
      </c>
      <c r="DV34" s="135" t="str">
        <f>IF($AU$7&lt;&gt;0,IF($O$5="Illusionniste",Sorts!Q149,Sorts!K105),"")</f>
        <v/>
      </c>
      <c r="DW34" s="136"/>
      <c r="DX34" s="136"/>
      <c r="DY34" s="136"/>
      <c r="DZ34" s="136"/>
      <c r="EA34" s="136"/>
      <c r="EB34" s="136"/>
      <c r="EC34" s="136"/>
      <c r="ED34" s="136"/>
      <c r="EE34" s="136"/>
      <c r="EF34" s="136"/>
      <c r="EG34" s="136"/>
      <c r="EH34" s="136"/>
      <c r="EI34" s="136">
        <v>0</v>
      </c>
      <c r="EJ34" s="137"/>
      <c r="EK34" s="138" t="str">
        <f>IF($AU$7&lt;&gt;0,IF($O$5="Illusionniste",Sorts!R149,Sorts!L105),"")</f>
        <v/>
      </c>
      <c r="EL34" s="134"/>
      <c r="EM34" s="142" t="str">
        <f>IF($AU$7&lt;&gt;0,IF($O$5="Illusionniste",Sorts!S149,Sorts!M105),"")</f>
        <v/>
      </c>
      <c r="EN34" s="142"/>
      <c r="EO34" s="142"/>
      <c r="EP34" s="89" t="str">
        <f>IF($AU$7&lt;&gt;0,IF($O$5="Illusionniste",Sorts!T149,Sorts!N105),"")</f>
        <v/>
      </c>
      <c r="EQ34" s="89" t="str">
        <f>IF($AU$7&lt;&gt;0,IF($O$5="Illusionniste",Sorts!U149,Sorts!O105),"")</f>
        <v/>
      </c>
      <c r="ER34" s="94" t="str">
        <f>IF($AU$7&lt;&gt;0,IF($O$5="Illusionniste",Sorts!V149,Sorts!P105),"")</f>
        <v/>
      </c>
      <c r="ES34" s="61"/>
      <c r="EU34" s="87">
        <v>31</v>
      </c>
      <c r="EV34" s="139"/>
      <c r="EW34" s="139"/>
      <c r="EX34" s="139"/>
      <c r="EY34" s="139"/>
      <c r="EZ34" s="139"/>
      <c r="FA34" s="139"/>
      <c r="FB34" s="139"/>
      <c r="FC34" s="139"/>
      <c r="FD34" s="139"/>
      <c r="FE34" s="139"/>
      <c r="FF34" s="139"/>
      <c r="FG34" s="139"/>
      <c r="FH34" s="140"/>
      <c r="FI34" s="141"/>
      <c r="FJ34" s="134"/>
      <c r="FK34" s="142"/>
      <c r="FL34" s="142"/>
      <c r="FM34" s="142"/>
      <c r="FN34" s="142"/>
      <c r="FO34" s="142"/>
      <c r="FP34" s="142"/>
      <c r="FQ34" s="89"/>
      <c r="FR34" s="89"/>
      <c r="FS34" s="94"/>
      <c r="FT34" s="89"/>
      <c r="FU34" s="133" t="s">
        <v>1391</v>
      </c>
      <c r="FV34" s="134"/>
      <c r="FW34" s="89">
        <v>31</v>
      </c>
      <c r="FX34" s="135" t="str">
        <f>IF($AU$7&lt;&gt;0,IF($O$5="Illusionniste",Sorts!AC149,Sorts!W105),"")</f>
        <v/>
      </c>
      <c r="FY34" s="136"/>
      <c r="FZ34" s="136"/>
      <c r="GA34" s="136"/>
      <c r="GB34" s="136"/>
      <c r="GC34" s="136"/>
      <c r="GD34" s="136"/>
      <c r="GE34" s="136"/>
      <c r="GF34" s="136"/>
      <c r="GG34" s="136"/>
      <c r="GH34" s="136"/>
      <c r="GI34" s="136"/>
      <c r="GJ34" s="136"/>
      <c r="GK34" s="136">
        <v>0</v>
      </c>
      <c r="GL34" s="137"/>
      <c r="GM34" s="138" t="str">
        <f>IF($AU$7&lt;&gt;0,IF($O$5="Illusionniste",Sorts!AD149,Sorts!X105),"")</f>
        <v/>
      </c>
      <c r="GN34" s="134"/>
      <c r="GO34" s="142" t="str">
        <f>IF($AU$7&lt;&gt;0,IF($O$5="Illusionniste",Sorts!AE149,Sorts!Y105),"")</f>
        <v/>
      </c>
      <c r="GP34" s="142"/>
      <c r="GQ34" s="142"/>
      <c r="GR34" s="89" t="str">
        <f>IF($AU$7&lt;&gt;0,IF($O$5="Illusionniste",Sorts!AF149,Sorts!Z105),"")</f>
        <v/>
      </c>
      <c r="GS34" s="89" t="str">
        <f>IF($AU$7&lt;&gt;0,IF($O$5="Illusionniste",Sorts!AG149,Sorts!AA105),"")</f>
        <v/>
      </c>
      <c r="GT34" s="94" t="str">
        <f>IF($AU$7&lt;&gt;0,IF($O$5="Illusionniste",Sorts!AH149,Sorts!AB105),"")</f>
        <v/>
      </c>
      <c r="GU34" s="61"/>
      <c r="GW34" s="327" t="s">
        <v>1402</v>
      </c>
      <c r="GX34" s="328"/>
      <c r="GY34" s="328"/>
      <c r="GZ34" s="328"/>
      <c r="HA34" s="328"/>
      <c r="HB34" s="328"/>
      <c r="HC34" s="328"/>
      <c r="HD34" s="328"/>
      <c r="HE34" s="328"/>
      <c r="HF34" s="328"/>
      <c r="HG34" s="328"/>
      <c r="HH34" s="328"/>
      <c r="HI34" s="328"/>
      <c r="HJ34" s="328"/>
      <c r="HK34" s="328"/>
      <c r="HL34" s="328"/>
      <c r="HM34" s="328"/>
      <c r="HN34" s="328"/>
      <c r="HO34" s="328"/>
      <c r="HP34" s="328"/>
      <c r="HQ34" s="328"/>
      <c r="HR34" s="328"/>
      <c r="HS34" s="328"/>
      <c r="HT34" s="328"/>
      <c r="HU34" s="328"/>
      <c r="HV34" s="328"/>
      <c r="HW34" s="328"/>
      <c r="HX34" s="328"/>
      <c r="HY34" s="328"/>
      <c r="HZ34" s="328"/>
      <c r="IA34" s="328"/>
      <c r="IB34" s="328"/>
      <c r="IC34" s="328"/>
      <c r="ID34" s="328"/>
      <c r="IE34" s="328"/>
      <c r="IF34" s="328"/>
      <c r="IG34" s="328"/>
      <c r="IH34" s="328"/>
      <c r="II34" s="328"/>
      <c r="IJ34" s="328"/>
      <c r="IK34" s="328"/>
      <c r="IL34" s="328"/>
      <c r="IM34" s="328"/>
      <c r="IN34" s="328"/>
      <c r="IO34" s="328"/>
      <c r="IP34" s="328"/>
      <c r="IQ34" s="328"/>
      <c r="IR34" s="328"/>
      <c r="IS34" s="328"/>
      <c r="IT34" s="328"/>
      <c r="IU34" s="328"/>
      <c r="IV34" s="329"/>
      <c r="IW34" s="61"/>
      <c r="IY34" s="327" t="s">
        <v>1404</v>
      </c>
      <c r="IZ34" s="328"/>
      <c r="JA34" s="328"/>
      <c r="JB34" s="328"/>
      <c r="JC34" s="328"/>
      <c r="JD34" s="328"/>
      <c r="JE34" s="328"/>
      <c r="JF34" s="328"/>
      <c r="JG34" s="328"/>
      <c r="JH34" s="328"/>
      <c r="JI34" s="328"/>
      <c r="JJ34" s="328"/>
      <c r="JK34" s="328"/>
      <c r="JL34" s="328"/>
      <c r="JM34" s="328"/>
      <c r="JN34" s="328"/>
      <c r="JO34" s="328"/>
      <c r="JP34" s="328"/>
      <c r="JQ34" s="328"/>
      <c r="JR34" s="328"/>
      <c r="JS34" s="328"/>
      <c r="JT34" s="328"/>
      <c r="JU34" s="328"/>
      <c r="JV34" s="328"/>
      <c r="JW34" s="328"/>
      <c r="JX34" s="328"/>
      <c r="JY34" s="328"/>
      <c r="JZ34" s="328"/>
      <c r="KA34" s="328"/>
      <c r="KB34" s="328"/>
      <c r="KC34" s="328"/>
      <c r="KD34" s="328"/>
      <c r="KE34" s="328"/>
      <c r="KF34" s="328"/>
      <c r="KG34" s="328"/>
      <c r="KH34" s="328"/>
      <c r="KI34" s="328"/>
      <c r="KJ34" s="328"/>
      <c r="KK34" s="328"/>
      <c r="KL34" s="328"/>
      <c r="KM34" s="328"/>
      <c r="KN34" s="328"/>
      <c r="KO34" s="328"/>
      <c r="KP34" s="328"/>
      <c r="KQ34" s="328"/>
      <c r="KR34" s="328"/>
      <c r="KS34" s="328"/>
      <c r="KT34" s="328"/>
      <c r="KU34" s="328"/>
      <c r="KV34" s="328"/>
      <c r="KW34" s="328"/>
      <c r="KX34" s="329"/>
    </row>
    <row r="35" spans="2:310" ht="15" customHeight="1" thickTop="1" thickBot="1" x14ac:dyDescent="0.4">
      <c r="B35" s="237"/>
      <c r="C35" s="238"/>
      <c r="D35" s="239"/>
      <c r="E35" s="239"/>
      <c r="F35" s="239"/>
      <c r="G35" s="239"/>
      <c r="H35" s="239"/>
      <c r="I35" s="239"/>
      <c r="J35" s="239"/>
      <c r="K35" s="239"/>
      <c r="L35" s="240"/>
      <c r="M35" s="240"/>
      <c r="N35" s="240"/>
      <c r="O35" s="240"/>
      <c r="P35" s="29"/>
      <c r="R35" s="143" t="s">
        <v>407</v>
      </c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145"/>
      <c r="AF35" s="255"/>
      <c r="AG35" s="256"/>
      <c r="AH35" s="256"/>
      <c r="AI35" s="256"/>
      <c r="AJ35" s="257"/>
      <c r="AK35" s="154"/>
      <c r="AL35" s="155"/>
      <c r="AM35" s="32"/>
      <c r="AO35" s="29"/>
      <c r="AQ35" s="87">
        <v>26</v>
      </c>
      <c r="AR35" s="139"/>
      <c r="AS35" s="139"/>
      <c r="AT35" s="139"/>
      <c r="AU35" s="139"/>
      <c r="AV35" s="139"/>
      <c r="AW35" s="139"/>
      <c r="AX35" s="139"/>
      <c r="AY35" s="139"/>
      <c r="AZ35" s="139"/>
      <c r="BA35" s="139"/>
      <c r="BB35" s="139"/>
      <c r="BC35" s="139"/>
      <c r="BD35" s="140"/>
      <c r="BE35" s="141">
        <v>0</v>
      </c>
      <c r="BF35" s="139"/>
      <c r="BG35" s="142"/>
      <c r="BH35" s="142"/>
      <c r="BI35" s="142"/>
      <c r="BJ35" s="142"/>
      <c r="BK35" s="142"/>
      <c r="BL35" s="142"/>
      <c r="BM35" s="89"/>
      <c r="BN35" s="89"/>
      <c r="BO35" s="94"/>
      <c r="BP35" s="89"/>
      <c r="BQ35" s="133" t="s">
        <v>1391</v>
      </c>
      <c r="BR35" s="134"/>
      <c r="BS35" s="89">
        <v>26</v>
      </c>
      <c r="BT35" s="135" t="str">
        <f>IF($AU$7&lt;&gt;0,IF($O$5="ILLUSIONNISTE",Sorts!K144,Sorts!E100),"")</f>
        <v/>
      </c>
      <c r="BU35" s="136"/>
      <c r="BV35" s="136"/>
      <c r="BW35" s="136"/>
      <c r="BX35" s="136"/>
      <c r="BY35" s="136"/>
      <c r="BZ35" s="136"/>
      <c r="CA35" s="136"/>
      <c r="CB35" s="136"/>
      <c r="CC35" s="136"/>
      <c r="CD35" s="136"/>
      <c r="CE35" s="136"/>
      <c r="CF35" s="136"/>
      <c r="CG35" s="136">
        <v>0</v>
      </c>
      <c r="CH35" s="137"/>
      <c r="CI35" s="138" t="str">
        <f>IF($AU$7&lt;&gt;0,IF($O$5="ILLUSIONNISTE",Sorts!L144,Sorts!F100),"")</f>
        <v/>
      </c>
      <c r="CJ35" s="134"/>
      <c r="CK35" s="142" t="str">
        <f>IF($AU$7&lt;&gt;0,IF($O$5="ILLUSIONNISTE",Sorts!M144,Sorts!G100),"")</f>
        <v/>
      </c>
      <c r="CL35" s="142"/>
      <c r="CM35" s="142"/>
      <c r="CN35" s="89" t="str">
        <f>IF($AU$7&lt;&gt;0,IF($O$5="ILLUSIONNISTE",Sorts!N144,Sorts!H100),"")</f>
        <v/>
      </c>
      <c r="CO35" s="89" t="str">
        <f>IF($AU$7&lt;&gt;0,IF($O$5="ILLUSIONNISTE",Sorts!O144,Sorts!I100),"")</f>
        <v/>
      </c>
      <c r="CP35" s="94" t="str">
        <f>IF($AU$7&lt;&gt;0,IF($O$5="ILLUSIONNISTE",Sorts!P144,Sorts!J100),"")</f>
        <v/>
      </c>
      <c r="CQ35" s="61"/>
      <c r="CS35" s="87">
        <v>32</v>
      </c>
      <c r="CT35" s="139"/>
      <c r="CU35" s="139"/>
      <c r="CV35" s="139"/>
      <c r="CW35" s="139"/>
      <c r="CX35" s="139"/>
      <c r="CY35" s="139"/>
      <c r="CZ35" s="139"/>
      <c r="DA35" s="139"/>
      <c r="DB35" s="139"/>
      <c r="DC35" s="139"/>
      <c r="DD35" s="139"/>
      <c r="DE35" s="139"/>
      <c r="DF35" s="140"/>
      <c r="DG35" s="141"/>
      <c r="DH35" s="134"/>
      <c r="DI35" s="142"/>
      <c r="DJ35" s="142"/>
      <c r="DK35" s="142"/>
      <c r="DL35" s="142"/>
      <c r="DM35" s="142"/>
      <c r="DN35" s="142"/>
      <c r="DO35" s="89"/>
      <c r="DP35" s="89"/>
      <c r="DQ35" s="94"/>
      <c r="DR35" s="89"/>
      <c r="DS35" s="133" t="s">
        <v>1391</v>
      </c>
      <c r="DT35" s="134"/>
      <c r="DU35" s="89">
        <v>32</v>
      </c>
      <c r="DV35" s="135" t="str">
        <f>IF($AU$7&lt;&gt;0,IF($O$5="Illusionniste",Sorts!Q150,Sorts!K106),"")</f>
        <v/>
      </c>
      <c r="DW35" s="136"/>
      <c r="DX35" s="136"/>
      <c r="DY35" s="136"/>
      <c r="DZ35" s="136"/>
      <c r="EA35" s="136"/>
      <c r="EB35" s="136"/>
      <c r="EC35" s="136"/>
      <c r="ED35" s="136"/>
      <c r="EE35" s="136"/>
      <c r="EF35" s="136"/>
      <c r="EG35" s="136"/>
      <c r="EH35" s="136"/>
      <c r="EI35" s="136">
        <v>0</v>
      </c>
      <c r="EJ35" s="137"/>
      <c r="EK35" s="138" t="str">
        <f>IF($AU$7&lt;&gt;0,IF($O$5="Illusionniste",Sorts!R150,Sorts!L106),"")</f>
        <v/>
      </c>
      <c r="EL35" s="134"/>
      <c r="EM35" s="142" t="str">
        <f>IF($AU$7&lt;&gt;0,IF($O$5="Illusionniste",Sorts!S150,Sorts!M106),"")</f>
        <v/>
      </c>
      <c r="EN35" s="142"/>
      <c r="EO35" s="142"/>
      <c r="EP35" s="89" t="str">
        <f>IF($AU$7&lt;&gt;0,IF($O$5="Illusionniste",Sorts!T150,Sorts!N106),"")</f>
        <v/>
      </c>
      <c r="EQ35" s="89" t="str">
        <f>IF($AU$7&lt;&gt;0,IF($O$5="Illusionniste",Sorts!U150,Sorts!O106),"")</f>
        <v/>
      </c>
      <c r="ER35" s="94" t="str">
        <f>IF($AU$7&lt;&gt;0,IF($O$5="Illusionniste",Sorts!V150,Sorts!P106),"")</f>
        <v/>
      </c>
      <c r="ES35" s="61"/>
      <c r="EU35" s="87">
        <v>32</v>
      </c>
      <c r="EV35" s="139"/>
      <c r="EW35" s="139"/>
      <c r="EX35" s="139"/>
      <c r="EY35" s="139"/>
      <c r="EZ35" s="139"/>
      <c r="FA35" s="139"/>
      <c r="FB35" s="139"/>
      <c r="FC35" s="139"/>
      <c r="FD35" s="139"/>
      <c r="FE35" s="139"/>
      <c r="FF35" s="139"/>
      <c r="FG35" s="139"/>
      <c r="FH35" s="140"/>
      <c r="FI35" s="141"/>
      <c r="FJ35" s="134"/>
      <c r="FK35" s="142"/>
      <c r="FL35" s="142"/>
      <c r="FM35" s="142"/>
      <c r="FN35" s="142"/>
      <c r="FO35" s="142"/>
      <c r="FP35" s="142"/>
      <c r="FQ35" s="89"/>
      <c r="FR35" s="89"/>
      <c r="FS35" s="94"/>
      <c r="FT35" s="89"/>
      <c r="FU35" s="133" t="s">
        <v>1391</v>
      </c>
      <c r="FV35" s="134"/>
      <c r="FW35" s="89">
        <v>32</v>
      </c>
      <c r="FX35" s="135" t="str">
        <f>IF($AU$7&lt;&gt;0,IF($O$5="Illusionniste",Sorts!AC150,Sorts!W106),"")</f>
        <v/>
      </c>
      <c r="FY35" s="136"/>
      <c r="FZ35" s="136"/>
      <c r="GA35" s="136"/>
      <c r="GB35" s="136"/>
      <c r="GC35" s="136"/>
      <c r="GD35" s="136"/>
      <c r="GE35" s="136"/>
      <c r="GF35" s="136"/>
      <c r="GG35" s="136"/>
      <c r="GH35" s="136"/>
      <c r="GI35" s="136"/>
      <c r="GJ35" s="136"/>
      <c r="GK35" s="136">
        <v>0</v>
      </c>
      <c r="GL35" s="137"/>
      <c r="GM35" s="138" t="str">
        <f>IF($AU$7&lt;&gt;0,IF($O$5="Illusionniste",Sorts!AD150,Sorts!X106),"")</f>
        <v/>
      </c>
      <c r="GN35" s="134"/>
      <c r="GO35" s="142" t="str">
        <f>IF($AU$7&lt;&gt;0,IF($O$5="Illusionniste",Sorts!AE150,Sorts!Y106),"")</f>
        <v/>
      </c>
      <c r="GP35" s="142"/>
      <c r="GQ35" s="142"/>
      <c r="GR35" s="89" t="str">
        <f>IF($AU$7&lt;&gt;0,IF($O$5="Illusionniste",Sorts!AF150,Sorts!Z106),"")</f>
        <v/>
      </c>
      <c r="GS35" s="89" t="str">
        <f>IF($AU$7&lt;&gt;0,IF($O$5="Illusionniste",Sorts!AG150,Sorts!AA106),"")</f>
        <v/>
      </c>
      <c r="GT35" s="94" t="str">
        <f>IF($AU$7&lt;&gt;0,IF($O$5="Illusionniste",Sorts!AH150,Sorts!AB106),"")</f>
        <v/>
      </c>
      <c r="GU35" s="61"/>
      <c r="GW35" s="88" t="s">
        <v>1384</v>
      </c>
      <c r="GX35" s="331" t="s">
        <v>1385</v>
      </c>
      <c r="GY35" s="331"/>
      <c r="GZ35" s="331"/>
      <c r="HA35" s="331"/>
      <c r="HB35" s="331"/>
      <c r="HC35" s="331"/>
      <c r="HD35" s="331"/>
      <c r="HE35" s="331"/>
      <c r="HF35" s="331"/>
      <c r="HG35" s="331"/>
      <c r="HH35" s="331"/>
      <c r="HI35" s="331"/>
      <c r="HJ35" s="331"/>
      <c r="HK35" s="90">
        <f>SUM(HK36:HK81)</f>
        <v>0</v>
      </c>
      <c r="HL35" s="91" t="s">
        <v>562</v>
      </c>
      <c r="HM35" s="310" t="s">
        <v>1386</v>
      </c>
      <c r="HN35" s="310"/>
      <c r="HO35" s="310"/>
      <c r="HP35" s="310" t="s">
        <v>1387</v>
      </c>
      <c r="HQ35" s="310"/>
      <c r="HR35" s="310"/>
      <c r="HS35" s="92" t="s">
        <v>1388</v>
      </c>
      <c r="HT35" s="92" t="s">
        <v>577</v>
      </c>
      <c r="HU35" s="93" t="s">
        <v>562</v>
      </c>
      <c r="HV35" s="92"/>
      <c r="HW35" s="96">
        <f>COUNTIF(HW36:HX59,"C")</f>
        <v>0</v>
      </c>
      <c r="HX35" s="92" t="s">
        <v>1383</v>
      </c>
      <c r="HY35" s="97" t="s">
        <v>1384</v>
      </c>
      <c r="HZ35" s="322" t="s">
        <v>1406</v>
      </c>
      <c r="IA35" s="323"/>
      <c r="IB35" s="323"/>
      <c r="IC35" s="323"/>
      <c r="ID35" s="323"/>
      <c r="IE35" s="323"/>
      <c r="IF35" s="323"/>
      <c r="IG35" s="323"/>
      <c r="IH35" s="323"/>
      <c r="II35" s="323"/>
      <c r="IJ35" s="323"/>
      <c r="IK35" s="323"/>
      <c r="IL35" s="323"/>
      <c r="IM35" s="90">
        <f>SUM(IM36:IM81)</f>
        <v>0</v>
      </c>
      <c r="IN35" s="91" t="s">
        <v>562</v>
      </c>
      <c r="IO35" s="310" t="s">
        <v>1386</v>
      </c>
      <c r="IP35" s="310"/>
      <c r="IQ35" s="92"/>
      <c r="IR35" s="92" t="s">
        <v>1387</v>
      </c>
      <c r="IS35" s="92"/>
      <c r="IT35" s="92" t="s">
        <v>1388</v>
      </c>
      <c r="IU35" s="92" t="s">
        <v>577</v>
      </c>
      <c r="IV35" s="93" t="s">
        <v>562</v>
      </c>
      <c r="IW35" s="61"/>
      <c r="IY35" s="88"/>
      <c r="IZ35" s="331"/>
      <c r="JA35" s="331"/>
      <c r="JB35" s="331"/>
      <c r="JC35" s="331"/>
      <c r="JD35" s="331"/>
      <c r="JE35" s="331"/>
      <c r="JF35" s="331"/>
      <c r="JG35" s="331"/>
      <c r="JH35" s="331"/>
      <c r="JI35" s="331"/>
      <c r="JJ35" s="331"/>
      <c r="JK35" s="331"/>
      <c r="JL35" s="331"/>
      <c r="JM35" s="90"/>
      <c r="JN35" s="91"/>
      <c r="JO35" s="310"/>
      <c r="JP35" s="310"/>
      <c r="JQ35" s="310"/>
      <c r="JR35" s="310"/>
      <c r="JS35" s="310"/>
      <c r="JT35" s="310"/>
      <c r="JU35" s="92"/>
      <c r="JV35" s="92"/>
      <c r="JW35" s="93"/>
      <c r="JX35" s="92"/>
      <c r="JY35" s="96">
        <f>COUNTIF(JY36:JZ51,"C")</f>
        <v>0</v>
      </c>
      <c r="JZ35" s="92" t="s">
        <v>1383</v>
      </c>
      <c r="KA35" s="97" t="s">
        <v>1384</v>
      </c>
      <c r="KB35" s="322" t="s">
        <v>1405</v>
      </c>
      <c r="KC35" s="323"/>
      <c r="KD35" s="323"/>
      <c r="KE35" s="323"/>
      <c r="KF35" s="323"/>
      <c r="KG35" s="323"/>
      <c r="KH35" s="323"/>
      <c r="KI35" s="323"/>
      <c r="KJ35" s="323"/>
      <c r="KK35" s="323"/>
      <c r="KL35" s="323"/>
      <c r="KM35" s="323"/>
      <c r="KN35" s="323"/>
      <c r="KO35" s="90">
        <f>SUM(KO36:KO81)</f>
        <v>0</v>
      </c>
      <c r="KP35" s="91" t="s">
        <v>562</v>
      </c>
      <c r="KQ35" s="310" t="s">
        <v>1386</v>
      </c>
      <c r="KR35" s="310"/>
      <c r="KS35" s="92"/>
      <c r="KT35" s="92" t="s">
        <v>1387</v>
      </c>
      <c r="KU35" s="92"/>
      <c r="KV35" s="92" t="s">
        <v>1388</v>
      </c>
      <c r="KW35" s="92" t="s">
        <v>577</v>
      </c>
      <c r="KX35" s="93" t="s">
        <v>562</v>
      </c>
    </row>
    <row r="36" spans="2:310" ht="15" customHeight="1" thickTop="1" thickBot="1" x14ac:dyDescent="0.45">
      <c r="B36" s="237" t="s">
        <v>49</v>
      </c>
      <c r="C36" s="238"/>
      <c r="D36" s="239" t="s">
        <v>306</v>
      </c>
      <c r="E36" s="239"/>
      <c r="F36" s="239"/>
      <c r="G36" s="239"/>
      <c r="H36" s="239"/>
      <c r="I36" s="239"/>
      <c r="J36" s="239"/>
      <c r="K36" s="239"/>
      <c r="L36" s="240">
        <f t="shared" ref="L36" si="1">IF(D36&lt;&gt;"",0,0)</f>
        <v>0</v>
      </c>
      <c r="M36" s="240"/>
      <c r="N36" s="240">
        <v>0</v>
      </c>
      <c r="O36" s="240"/>
      <c r="P36" s="29"/>
      <c r="R36" s="73" t="s">
        <v>73</v>
      </c>
      <c r="S36" s="74"/>
      <c r="T36" s="50"/>
      <c r="U36" s="241">
        <f>INDEX(Niveaux!$A$745:$L$781,'Joueur 2'!$AM$5+1,MATCH('Joueur 2'!$O$5,Niveaux!$B$745:$L$745,0)+1)</f>
        <v>0</v>
      </c>
      <c r="V36" s="241"/>
      <c r="W36" s="241"/>
      <c r="X36" s="241"/>
      <c r="Z36" s="84" t="str">
        <f>IF(AM5&gt;0,"Niv "&amp;(AM5+1),SUM(U37-U36))</f>
        <v>Niv 2</v>
      </c>
      <c r="AA36" s="45"/>
      <c r="AB36" s="242">
        <f>SUM(U37-AA39+1)</f>
        <v>2001</v>
      </c>
      <c r="AC36" s="242"/>
      <c r="AD36" s="243"/>
      <c r="AF36" s="244" t="s">
        <v>69</v>
      </c>
      <c r="AG36" s="245"/>
      <c r="AH36" s="245"/>
      <c r="AI36" s="245"/>
      <c r="AJ36" s="246"/>
      <c r="AK36" s="152">
        <f>INDEX(Niveaux!$A$560:$L$596,$AM$5+1,MATCH($O$5,Niveaux!$B$560:$L$560,0)+1)+$Z$15+IF(OR($O$6="NAIN",$O$6="GNOME",$O$6="PETITE-GENS"),-ROUND($B$19/3.5,0)-$Z$15,0)+$AN$27</f>
        <v>12</v>
      </c>
      <c r="AL36" s="153"/>
      <c r="AM36" s="32"/>
      <c r="AN36" s="162" t="s">
        <v>59</v>
      </c>
      <c r="AO36" s="252"/>
      <c r="AQ36" s="87">
        <v>27</v>
      </c>
      <c r="AR36" s="139"/>
      <c r="AS36" s="139"/>
      <c r="AT36" s="139"/>
      <c r="AU36" s="139"/>
      <c r="AV36" s="139"/>
      <c r="AW36" s="139"/>
      <c r="AX36" s="139"/>
      <c r="AY36" s="139"/>
      <c r="AZ36" s="139"/>
      <c r="BA36" s="139"/>
      <c r="BB36" s="139"/>
      <c r="BC36" s="139"/>
      <c r="BD36" s="140"/>
      <c r="BE36" s="141">
        <v>0</v>
      </c>
      <c r="BF36" s="139"/>
      <c r="BG36" s="142"/>
      <c r="BH36" s="142"/>
      <c r="BI36" s="142"/>
      <c r="BJ36" s="142"/>
      <c r="BK36" s="142"/>
      <c r="BL36" s="142"/>
      <c r="BM36" s="89"/>
      <c r="BN36" s="89"/>
      <c r="BO36" s="94"/>
      <c r="BP36" s="89"/>
      <c r="BQ36" s="133" t="s">
        <v>1391</v>
      </c>
      <c r="BR36" s="134"/>
      <c r="BS36" s="89">
        <v>27</v>
      </c>
      <c r="BT36" s="135" t="str">
        <f>IF($AU$7&lt;&gt;0,IF($O$5="ILLUSIONNISTE",Sorts!K145,Sorts!E101),"")</f>
        <v/>
      </c>
      <c r="BU36" s="136"/>
      <c r="BV36" s="136"/>
      <c r="BW36" s="136"/>
      <c r="BX36" s="136"/>
      <c r="BY36" s="136"/>
      <c r="BZ36" s="136"/>
      <c r="CA36" s="136"/>
      <c r="CB36" s="136"/>
      <c r="CC36" s="136"/>
      <c r="CD36" s="136"/>
      <c r="CE36" s="136"/>
      <c r="CF36" s="136"/>
      <c r="CG36" s="136">
        <v>0</v>
      </c>
      <c r="CH36" s="137"/>
      <c r="CI36" s="138" t="str">
        <f>IF($AU$7&lt;&gt;0,IF($O$5="ILLUSIONNISTE",Sorts!L145,Sorts!F101),"")</f>
        <v/>
      </c>
      <c r="CJ36" s="134"/>
      <c r="CK36" s="142" t="str">
        <f>IF($AU$7&lt;&gt;0,IF($O$5="ILLUSIONNISTE",Sorts!M145,Sorts!G101),"")</f>
        <v/>
      </c>
      <c r="CL36" s="142"/>
      <c r="CM36" s="142"/>
      <c r="CN36" s="89" t="str">
        <f>IF($AU$7&lt;&gt;0,IF($O$5="ILLUSIONNISTE",Sorts!N145,Sorts!H101),"")</f>
        <v/>
      </c>
      <c r="CO36" s="89" t="str">
        <f>IF($AU$7&lt;&gt;0,IF($O$5="ILLUSIONNISTE",Sorts!O145,Sorts!I101),"")</f>
        <v/>
      </c>
      <c r="CP36" s="94" t="str">
        <f>IF($AU$7&lt;&gt;0,IF($O$5="ILLUSIONNISTE",Sorts!P145,Sorts!J101),"")</f>
        <v/>
      </c>
      <c r="CQ36" s="61"/>
      <c r="CS36" s="87">
        <v>33</v>
      </c>
      <c r="CT36" s="139"/>
      <c r="CU36" s="139"/>
      <c r="CV36" s="139"/>
      <c r="CW36" s="139"/>
      <c r="CX36" s="139"/>
      <c r="CY36" s="139"/>
      <c r="CZ36" s="139"/>
      <c r="DA36" s="139"/>
      <c r="DB36" s="139"/>
      <c r="DC36" s="139"/>
      <c r="DD36" s="139"/>
      <c r="DE36" s="139"/>
      <c r="DF36" s="140"/>
      <c r="DG36" s="141"/>
      <c r="DH36" s="134"/>
      <c r="DI36" s="142"/>
      <c r="DJ36" s="142"/>
      <c r="DK36" s="142"/>
      <c r="DL36" s="142"/>
      <c r="DM36" s="142"/>
      <c r="DN36" s="142"/>
      <c r="DO36" s="89"/>
      <c r="DP36" s="89"/>
      <c r="DQ36" s="94"/>
      <c r="DR36" s="89"/>
      <c r="DS36" s="133" t="s">
        <v>1391</v>
      </c>
      <c r="DT36" s="134"/>
      <c r="DU36" s="89">
        <v>33</v>
      </c>
      <c r="DV36" s="135" t="str">
        <f>IF($AU$7&lt;&gt;0,IF($O$5="Illusionniste",Sorts!Q151,Sorts!K107),"")</f>
        <v/>
      </c>
      <c r="DW36" s="136"/>
      <c r="DX36" s="136"/>
      <c r="DY36" s="136"/>
      <c r="DZ36" s="136"/>
      <c r="EA36" s="136"/>
      <c r="EB36" s="136"/>
      <c r="EC36" s="136"/>
      <c r="ED36" s="136"/>
      <c r="EE36" s="136"/>
      <c r="EF36" s="136"/>
      <c r="EG36" s="136"/>
      <c r="EH36" s="136"/>
      <c r="EI36" s="136">
        <v>0</v>
      </c>
      <c r="EJ36" s="137"/>
      <c r="EK36" s="138" t="str">
        <f>IF($AU$7&lt;&gt;0,IF($O$5="Illusionniste",Sorts!R151,Sorts!L107),"")</f>
        <v/>
      </c>
      <c r="EL36" s="134"/>
      <c r="EM36" s="142" t="str">
        <f>IF($AU$7&lt;&gt;0,IF($O$5="Illusionniste",Sorts!S151,Sorts!M107),"")</f>
        <v/>
      </c>
      <c r="EN36" s="142"/>
      <c r="EO36" s="142"/>
      <c r="EP36" s="89" t="str">
        <f>IF($AU$7&lt;&gt;0,IF($O$5="Illusionniste",Sorts!T151,Sorts!N107),"")</f>
        <v/>
      </c>
      <c r="EQ36" s="89" t="str">
        <f>IF($AU$7&lt;&gt;0,IF($O$5="Illusionniste",Sorts!U151,Sorts!O107),"")</f>
        <v/>
      </c>
      <c r="ER36" s="94" t="str">
        <f>IF($AU$7&lt;&gt;0,IF($O$5="Illusionniste",Sorts!V151,Sorts!P107),"")</f>
        <v/>
      </c>
      <c r="ES36" s="61"/>
      <c r="EU36" s="327" t="s">
        <v>1400</v>
      </c>
      <c r="EV36" s="328"/>
      <c r="EW36" s="328"/>
      <c r="EX36" s="328"/>
      <c r="EY36" s="328"/>
      <c r="EZ36" s="328"/>
      <c r="FA36" s="328"/>
      <c r="FB36" s="328"/>
      <c r="FC36" s="328"/>
      <c r="FD36" s="328"/>
      <c r="FE36" s="328"/>
      <c r="FF36" s="328"/>
      <c r="FG36" s="328"/>
      <c r="FH36" s="328"/>
      <c r="FI36" s="328"/>
      <c r="FJ36" s="328"/>
      <c r="FK36" s="328"/>
      <c r="FL36" s="328"/>
      <c r="FM36" s="328"/>
      <c r="FN36" s="328"/>
      <c r="FO36" s="328"/>
      <c r="FP36" s="328"/>
      <c r="FQ36" s="328"/>
      <c r="FR36" s="328"/>
      <c r="FS36" s="328"/>
      <c r="FT36" s="328"/>
      <c r="FU36" s="328"/>
      <c r="FV36" s="328"/>
      <c r="FW36" s="328"/>
      <c r="FX36" s="328"/>
      <c r="FY36" s="328"/>
      <c r="FZ36" s="328"/>
      <c r="GA36" s="328"/>
      <c r="GB36" s="328"/>
      <c r="GC36" s="328"/>
      <c r="GD36" s="328"/>
      <c r="GE36" s="328"/>
      <c r="GF36" s="328"/>
      <c r="GG36" s="328"/>
      <c r="GH36" s="328"/>
      <c r="GI36" s="328"/>
      <c r="GJ36" s="328"/>
      <c r="GK36" s="328"/>
      <c r="GL36" s="328"/>
      <c r="GM36" s="328"/>
      <c r="GN36" s="328"/>
      <c r="GO36" s="328"/>
      <c r="GP36" s="328"/>
      <c r="GQ36" s="328"/>
      <c r="GR36" s="328"/>
      <c r="GS36" s="328"/>
      <c r="GT36" s="329"/>
      <c r="GU36" s="61"/>
      <c r="GW36" s="87">
        <v>1</v>
      </c>
      <c r="GX36" s="139" t="str">
        <f>IF($AU$5&lt;&gt;0,IF(OR($O$5="CLERC",$O$5="PALADIN"),Sorts!AO4,Sorts!AO28),"")</f>
        <v>Animation de la Roche</v>
      </c>
      <c r="GY36" s="139"/>
      <c r="GZ36" s="139"/>
      <c r="HA36" s="139"/>
      <c r="HB36" s="139"/>
      <c r="HC36" s="139"/>
      <c r="HD36" s="139"/>
      <c r="HE36" s="139"/>
      <c r="HF36" s="139"/>
      <c r="HG36" s="139"/>
      <c r="HH36" s="139"/>
      <c r="HI36" s="139"/>
      <c r="HJ36" s="140"/>
      <c r="HK36" s="141">
        <v>0</v>
      </c>
      <c r="HL36" s="134"/>
      <c r="HM36" s="142" t="str">
        <f>IF($AU$5&lt;&gt;0,IF(OR($O$5="CLERC",$O$5="PALADIN"),Sorts!AP4,Sorts!AO28),"")</f>
        <v>Animation de la Roche</v>
      </c>
      <c r="HN36" s="142"/>
      <c r="HO36" s="142"/>
      <c r="HP36" s="142" t="str">
        <f>IF($AU$5&lt;&gt;0,IF(OR($O$5="CLERC",$O$5="PALADIN"),Sorts!AQ4,Sorts!AO28),"")</f>
        <v>Animation de la Roche</v>
      </c>
      <c r="HQ36" s="142"/>
      <c r="HR36" s="142"/>
      <c r="HS36" s="89" t="str">
        <f>IF($AU$5&lt;&gt;0,IF(OR($O$5="CLERC",$O$5="PALADIN"),Sorts!AR4,Sorts!AO28),"")</f>
        <v>Animation de la Roche</v>
      </c>
      <c r="HT36" s="89" t="str">
        <f>IF($AU$5&lt;&gt;0,IF(OR($O$5="CLERC",$O$5="PALADIN"),Sorts!AS4,Sorts!AO28),"")</f>
        <v>Animation de la Roche</v>
      </c>
      <c r="HU36" s="94" t="str">
        <f>IF($AU$5&lt;&gt;0,IF(OR($O$5="CLERC",$O$5="PALADIN"),Sorts!AT4,Sorts!AO28),"")</f>
        <v>Animation de la Roche</v>
      </c>
      <c r="HV36" s="89"/>
      <c r="HW36" s="133" t="s">
        <v>1391</v>
      </c>
      <c r="HX36" s="134"/>
      <c r="HY36" s="89">
        <v>1</v>
      </c>
      <c r="HZ36" s="135" t="str">
        <f>IF($AU$7&lt;&gt;0,IF($O$5="Illusionniste",Sorts!AU119,Sorts!AO75),"")</f>
        <v/>
      </c>
      <c r="IA36" s="136"/>
      <c r="IB36" s="136"/>
      <c r="IC36" s="136"/>
      <c r="ID36" s="136"/>
      <c r="IE36" s="136"/>
      <c r="IF36" s="136"/>
      <c r="IG36" s="136"/>
      <c r="IH36" s="136"/>
      <c r="II36" s="136"/>
      <c r="IJ36" s="136"/>
      <c r="IK36" s="136"/>
      <c r="IL36" s="136"/>
      <c r="IM36" s="136">
        <v>0</v>
      </c>
      <c r="IN36" s="137"/>
      <c r="IO36" s="138" t="str">
        <f>IF($AU$7&lt;&gt;0,IF($O$5="Illusionniste",Sorts!AV119,Sorts!AP75),"")</f>
        <v/>
      </c>
      <c r="IP36" s="134"/>
      <c r="IQ36" s="142" t="str">
        <f>IF($AU$7&lt;&gt;0,IF($O$5="Illusionniste",Sorts!AW119,Sorts!AQ75),"")</f>
        <v/>
      </c>
      <c r="IR36" s="142"/>
      <c r="IS36" s="142"/>
      <c r="IT36" s="89" t="str">
        <f>IF($AU$7&lt;&gt;0,IF($O$5="Illusionniste",Sorts!AX119,Sorts!AR75),"")</f>
        <v/>
      </c>
      <c r="IU36" s="89" t="str">
        <f>IF($AU$7&lt;&gt;0,IF($O$5="Illusionniste",Sorts!AY119,Sorts!AS75),"")</f>
        <v/>
      </c>
      <c r="IV36" s="94" t="str">
        <f>IF($AU$7&lt;&gt;0,IF($O$5="Illusionniste",Sorts!AZ119,Sorts!AT75),"")</f>
        <v/>
      </c>
      <c r="IW36" s="61"/>
      <c r="IY36" s="87"/>
      <c r="IZ36" s="139"/>
      <c r="JA36" s="139"/>
      <c r="JB36" s="139"/>
      <c r="JC36" s="139"/>
      <c r="JD36" s="139"/>
      <c r="JE36" s="139"/>
      <c r="JF36" s="139"/>
      <c r="JG36" s="139"/>
      <c r="JH36" s="139"/>
      <c r="JI36" s="139"/>
      <c r="JJ36" s="139"/>
      <c r="JK36" s="139"/>
      <c r="JL36" s="140"/>
      <c r="JM36" s="141"/>
      <c r="JN36" s="134"/>
      <c r="JO36" s="142"/>
      <c r="JP36" s="142"/>
      <c r="JQ36" s="142"/>
      <c r="JR36" s="142"/>
      <c r="JS36" s="142"/>
      <c r="JT36" s="142"/>
      <c r="JU36" s="89"/>
      <c r="JV36" s="89"/>
      <c r="JW36" s="94"/>
      <c r="JX36" s="89"/>
      <c r="JY36" s="133" t="s">
        <v>1391</v>
      </c>
      <c r="JZ36" s="134"/>
      <c r="KA36" s="89">
        <v>1</v>
      </c>
      <c r="KB36" s="135" t="str">
        <f>IF($AU$7&lt;&gt;0,IF($O$5="Illusionniste",Sorts!BB119,Sorts!BA75),"")</f>
        <v/>
      </c>
      <c r="KC36" s="136"/>
      <c r="KD36" s="136"/>
      <c r="KE36" s="136"/>
      <c r="KF36" s="136"/>
      <c r="KG36" s="136"/>
      <c r="KH36" s="136"/>
      <c r="KI36" s="136"/>
      <c r="KJ36" s="136"/>
      <c r="KK36" s="136"/>
      <c r="KL36" s="136"/>
      <c r="KM36" s="136"/>
      <c r="KN36" s="136"/>
      <c r="KO36" s="136">
        <v>0</v>
      </c>
      <c r="KP36" s="137"/>
      <c r="KQ36" s="138" t="str">
        <f>IF($AU$7&lt;&gt;0,IF($O$5="Illusionniste",Sorts!BB119,Sorts!BB75),"")</f>
        <v/>
      </c>
      <c r="KR36" s="134"/>
      <c r="KS36" s="142" t="str">
        <f>IF($AU$7&lt;&gt;0,IF($O$5="Illusionniste",Sorts!BB119,Sorts!BC75),"")</f>
        <v/>
      </c>
      <c r="KT36" s="142"/>
      <c r="KU36" s="142"/>
      <c r="KV36" s="89" t="str">
        <f>IF($AU$7&lt;&gt;0,IF($O$5="Illusionniste",Sorts!BB119,Sorts!BD75),"")</f>
        <v/>
      </c>
      <c r="KW36" s="89" t="str">
        <f>IF($AU$7&lt;&gt;0,IF($O$5="Illusionniste",Sorts!BB119,Sorts!BE75),"")</f>
        <v/>
      </c>
      <c r="KX36" s="94" t="str">
        <f>IF($AU$7&lt;&gt;0,IF($O$5="Illusionniste",Sorts!BB119,Sorts!BF75),"")</f>
        <v/>
      </c>
    </row>
    <row r="37" spans="2:310" ht="15" customHeight="1" thickBot="1" x14ac:dyDescent="0.35">
      <c r="B37" s="237"/>
      <c r="C37" s="238"/>
      <c r="D37" s="239"/>
      <c r="E37" s="239"/>
      <c r="F37" s="239"/>
      <c r="G37" s="239"/>
      <c r="H37" s="239"/>
      <c r="I37" s="239"/>
      <c r="J37" s="239"/>
      <c r="K37" s="239"/>
      <c r="L37" s="240"/>
      <c r="M37" s="240"/>
      <c r="N37" s="240"/>
      <c r="O37" s="240"/>
      <c r="P37" s="29"/>
      <c r="R37" s="73" t="s">
        <v>74</v>
      </c>
      <c r="S37" s="74"/>
      <c r="U37" s="241">
        <f>INDEX(Niveaux!$A$745:$L$781,'Joueur 2'!$AM$5+2,MATCH('Joueur 2'!$O$5,Niveaux!$B$745:$L$745,0)+1)-1</f>
        <v>2000</v>
      </c>
      <c r="V37" s="241"/>
      <c r="W37" s="241"/>
      <c r="X37" s="241"/>
      <c r="AD37" s="29"/>
      <c r="AF37" s="247"/>
      <c r="AG37" s="248"/>
      <c r="AH37" s="248"/>
      <c r="AI37" s="248"/>
      <c r="AJ37" s="249"/>
      <c r="AK37" s="250"/>
      <c r="AL37" s="251"/>
      <c r="AM37" s="69"/>
      <c r="AN37" s="253">
        <f>IF(OR($O$6="NAIN",$O$6="GNOME",$O$6="PETITE-GENS"),-ROUND($B$19/3.5,0),0)</f>
        <v>0</v>
      </c>
      <c r="AO37" s="254"/>
      <c r="AQ37" s="87">
        <v>28</v>
      </c>
      <c r="AR37" s="139"/>
      <c r="AS37" s="139"/>
      <c r="AT37" s="139"/>
      <c r="AU37" s="139"/>
      <c r="AV37" s="139"/>
      <c r="AW37" s="139"/>
      <c r="AX37" s="139"/>
      <c r="AY37" s="139"/>
      <c r="AZ37" s="139"/>
      <c r="BA37" s="139"/>
      <c r="BB37" s="139"/>
      <c r="BC37" s="139"/>
      <c r="BD37" s="140"/>
      <c r="BE37" s="141">
        <v>0</v>
      </c>
      <c r="BF37" s="139"/>
      <c r="BG37" s="142"/>
      <c r="BH37" s="142"/>
      <c r="BI37" s="142"/>
      <c r="BJ37" s="142"/>
      <c r="BK37" s="142"/>
      <c r="BL37" s="142"/>
      <c r="BM37" s="89"/>
      <c r="BN37" s="89"/>
      <c r="BO37" s="94"/>
      <c r="BP37" s="89"/>
      <c r="BQ37" s="133" t="s">
        <v>1391</v>
      </c>
      <c r="BR37" s="134"/>
      <c r="BS37" s="89">
        <v>28</v>
      </c>
      <c r="BT37" s="135" t="str">
        <f>IF($AU$7&lt;&gt;0,IF($O$5="ILLUSIONNISTE",Sorts!K146,Sorts!E102),"")</f>
        <v/>
      </c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>
        <v>0</v>
      </c>
      <c r="CH37" s="137"/>
      <c r="CI37" s="138" t="str">
        <f>IF($AU$7&lt;&gt;0,IF($O$5="ILLUSIONNISTE",Sorts!L146,Sorts!F102),"")</f>
        <v/>
      </c>
      <c r="CJ37" s="134"/>
      <c r="CK37" s="142" t="str">
        <f>IF($AU$7&lt;&gt;0,IF($O$5="ILLUSIONNISTE",Sorts!M146,Sorts!G102),"")</f>
        <v/>
      </c>
      <c r="CL37" s="142"/>
      <c r="CM37" s="142"/>
      <c r="CN37" s="89" t="str">
        <f>IF($AU$7&lt;&gt;0,IF($O$5="ILLUSIONNISTE",Sorts!N146,Sorts!H102),"")</f>
        <v/>
      </c>
      <c r="CO37" s="89" t="str">
        <f>IF($AU$7&lt;&gt;0,IF($O$5="ILLUSIONNISTE",Sorts!O146,Sorts!I102),"")</f>
        <v/>
      </c>
      <c r="CP37" s="94" t="str">
        <f>IF($AU$7&lt;&gt;0,IF($O$5="ILLUSIONNISTE",Sorts!P146,Sorts!J102),"")</f>
        <v/>
      </c>
      <c r="CQ37" s="61"/>
      <c r="CS37" s="87">
        <v>34</v>
      </c>
      <c r="CT37" s="139"/>
      <c r="CU37" s="139"/>
      <c r="CV37" s="139"/>
      <c r="CW37" s="139"/>
      <c r="CX37" s="139"/>
      <c r="CY37" s="139"/>
      <c r="CZ37" s="139"/>
      <c r="DA37" s="139"/>
      <c r="DB37" s="139"/>
      <c r="DC37" s="139"/>
      <c r="DD37" s="139"/>
      <c r="DE37" s="139"/>
      <c r="DF37" s="140"/>
      <c r="DG37" s="141"/>
      <c r="DH37" s="134"/>
      <c r="DI37" s="142"/>
      <c r="DJ37" s="142"/>
      <c r="DK37" s="142"/>
      <c r="DL37" s="142"/>
      <c r="DM37" s="142"/>
      <c r="DN37" s="142"/>
      <c r="DO37" s="89"/>
      <c r="DP37" s="89"/>
      <c r="DQ37" s="94"/>
      <c r="DR37" s="89"/>
      <c r="DS37" s="133" t="s">
        <v>1391</v>
      </c>
      <c r="DT37" s="134"/>
      <c r="DU37" s="89">
        <v>34</v>
      </c>
      <c r="DV37" s="135" t="str">
        <f>IF($AU$7&lt;&gt;0,IF($O$5="Illusionniste",Sorts!Q152,Sorts!K108),"")</f>
        <v/>
      </c>
      <c r="DW37" s="136"/>
      <c r="DX37" s="136"/>
      <c r="DY37" s="136"/>
      <c r="DZ37" s="136"/>
      <c r="EA37" s="136"/>
      <c r="EB37" s="136"/>
      <c r="EC37" s="136"/>
      <c r="ED37" s="136"/>
      <c r="EE37" s="136"/>
      <c r="EF37" s="136"/>
      <c r="EG37" s="136"/>
      <c r="EH37" s="136"/>
      <c r="EI37" s="136">
        <v>0</v>
      </c>
      <c r="EJ37" s="137"/>
      <c r="EK37" s="138" t="str">
        <f>IF($AU$7&lt;&gt;0,IF($O$5="Illusionniste",Sorts!R152,Sorts!L108),"")</f>
        <v/>
      </c>
      <c r="EL37" s="134"/>
      <c r="EM37" s="142" t="str">
        <f>IF($AU$7&lt;&gt;0,IF($O$5="Illusionniste",Sorts!S152,Sorts!M108),"")</f>
        <v/>
      </c>
      <c r="EN37" s="142"/>
      <c r="EO37" s="142"/>
      <c r="EP37" s="89" t="str">
        <f>IF($AU$7&lt;&gt;0,IF($O$5="Illusionniste",Sorts!T152,Sorts!N108),"")</f>
        <v/>
      </c>
      <c r="EQ37" s="89" t="str">
        <f>IF($AU$7&lt;&gt;0,IF($O$5="Illusionniste",Sorts!U152,Sorts!O108),"")</f>
        <v/>
      </c>
      <c r="ER37" s="94" t="str">
        <f>IF($AU$7&lt;&gt;0,IF($O$5="Illusionniste",Sorts!V152,Sorts!P108),"")</f>
        <v/>
      </c>
      <c r="ES37" s="61"/>
      <c r="EU37" s="88" t="s">
        <v>1384</v>
      </c>
      <c r="EV37" s="331" t="s">
        <v>1385</v>
      </c>
      <c r="EW37" s="331"/>
      <c r="EX37" s="331"/>
      <c r="EY37" s="331"/>
      <c r="EZ37" s="331"/>
      <c r="FA37" s="331"/>
      <c r="FB37" s="331"/>
      <c r="FC37" s="331"/>
      <c r="FD37" s="331"/>
      <c r="FE37" s="331"/>
      <c r="FF37" s="331"/>
      <c r="FG37" s="331"/>
      <c r="FH37" s="331"/>
      <c r="FI37" s="90">
        <f>SUM(FI38:FI81)</f>
        <v>0</v>
      </c>
      <c r="FJ37" s="91" t="s">
        <v>562</v>
      </c>
      <c r="FK37" s="310" t="s">
        <v>1386</v>
      </c>
      <c r="FL37" s="310"/>
      <c r="FM37" s="310"/>
      <c r="FN37" s="310" t="s">
        <v>1387</v>
      </c>
      <c r="FO37" s="310"/>
      <c r="FP37" s="310"/>
      <c r="FQ37" s="92" t="s">
        <v>1388</v>
      </c>
      <c r="FR37" s="92" t="s">
        <v>577</v>
      </c>
      <c r="FS37" s="93" t="s">
        <v>562</v>
      </c>
      <c r="FT37" s="92"/>
      <c r="FU37" s="96">
        <f>COUNTIF(FU38:FV67,"C")</f>
        <v>0</v>
      </c>
      <c r="FV37" s="92" t="s">
        <v>1383</v>
      </c>
      <c r="FW37" s="97" t="s">
        <v>1384</v>
      </c>
      <c r="FX37" s="322" t="s">
        <v>1406</v>
      </c>
      <c r="FY37" s="323"/>
      <c r="FZ37" s="323"/>
      <c r="GA37" s="323"/>
      <c r="GB37" s="323"/>
      <c r="GC37" s="323"/>
      <c r="GD37" s="323"/>
      <c r="GE37" s="323"/>
      <c r="GF37" s="323"/>
      <c r="GG37" s="323"/>
      <c r="GH37" s="323"/>
      <c r="GI37" s="323"/>
      <c r="GJ37" s="323"/>
      <c r="GK37" s="90">
        <f>SUM(GK38:GK81)</f>
        <v>0</v>
      </c>
      <c r="GL37" s="91" t="s">
        <v>562</v>
      </c>
      <c r="GM37" s="310" t="s">
        <v>1386</v>
      </c>
      <c r="GN37" s="310"/>
      <c r="GO37" s="92"/>
      <c r="GP37" s="92" t="s">
        <v>1387</v>
      </c>
      <c r="GQ37" s="92"/>
      <c r="GR37" s="92" t="s">
        <v>1388</v>
      </c>
      <c r="GS37" s="92" t="s">
        <v>577</v>
      </c>
      <c r="GT37" s="93" t="s">
        <v>562</v>
      </c>
      <c r="GU37" s="61"/>
      <c r="GW37" s="87">
        <v>2</v>
      </c>
      <c r="GX37" s="139" t="str">
        <f>IF($AU$5&lt;&gt;0,IF(OR($O$5="CLERC",$O$5="PALADIN"),Sorts!AO5,Sorts!AO29),"")</f>
        <v>Bâton Sylvanien</v>
      </c>
      <c r="GY37" s="139"/>
      <c r="GZ37" s="139"/>
      <c r="HA37" s="139"/>
      <c r="HB37" s="139"/>
      <c r="HC37" s="139"/>
      <c r="HD37" s="139"/>
      <c r="HE37" s="139"/>
      <c r="HF37" s="139"/>
      <c r="HG37" s="139"/>
      <c r="HH37" s="139"/>
      <c r="HI37" s="139"/>
      <c r="HJ37" s="140"/>
      <c r="HK37" s="141">
        <v>0</v>
      </c>
      <c r="HL37" s="134"/>
      <c r="HM37" s="142" t="str">
        <f>IF($AU$5&lt;&gt;0,IF(OR($O$5="CLERC",$O$5="PALADIN"),Sorts!AP5,Sorts!AO29),"")</f>
        <v>Bâton Sylvanien</v>
      </c>
      <c r="HN37" s="142"/>
      <c r="HO37" s="142"/>
      <c r="HP37" s="142" t="str">
        <f>IF($AU$5&lt;&gt;0,IF(OR($O$5="CLERC",$O$5="PALADIN"),Sorts!AQ5,Sorts!AO29),"")</f>
        <v>Bâton Sylvanien</v>
      </c>
      <c r="HQ37" s="142"/>
      <c r="HR37" s="142"/>
      <c r="HS37" s="89" t="str">
        <f>IF($AU$5&lt;&gt;0,IF(OR($O$5="CLERC",$O$5="PALADIN"),Sorts!AR5,Sorts!AO29),"")</f>
        <v>Bâton Sylvanien</v>
      </c>
      <c r="HT37" s="89" t="str">
        <f>IF($AU$5&lt;&gt;0,IF(OR($O$5="CLERC",$O$5="PALADIN"),Sorts!AS5,Sorts!AO29),"")</f>
        <v>Bâton Sylvanien</v>
      </c>
      <c r="HU37" s="94" t="str">
        <f>IF($AU$5&lt;&gt;0,IF(OR($O$5="CLERC",$O$5="PALADIN"),Sorts!AT5,Sorts!AO29),"")</f>
        <v>Bâton Sylvanien</v>
      </c>
      <c r="HV37" s="89"/>
      <c r="HW37" s="133" t="s">
        <v>1391</v>
      </c>
      <c r="HX37" s="134"/>
      <c r="HY37" s="89">
        <v>2</v>
      </c>
      <c r="HZ37" s="135" t="str">
        <f>IF($AU$7&lt;&gt;0,IF($O$5="Illusionniste",Sorts!AU120,Sorts!AO76),"")</f>
        <v/>
      </c>
      <c r="IA37" s="136"/>
      <c r="IB37" s="136"/>
      <c r="IC37" s="136"/>
      <c r="ID37" s="136"/>
      <c r="IE37" s="136"/>
      <c r="IF37" s="136"/>
      <c r="IG37" s="136"/>
      <c r="IH37" s="136"/>
      <c r="II37" s="136"/>
      <c r="IJ37" s="136"/>
      <c r="IK37" s="136"/>
      <c r="IL37" s="136"/>
      <c r="IM37" s="136">
        <v>0</v>
      </c>
      <c r="IN37" s="137"/>
      <c r="IO37" s="138" t="str">
        <f>IF($AU$7&lt;&gt;0,IF($O$5="Illusionniste",Sorts!AV120,Sorts!AP76),"")</f>
        <v/>
      </c>
      <c r="IP37" s="134"/>
      <c r="IQ37" s="142" t="str">
        <f>IF($AU$7&lt;&gt;0,IF($O$5="Illusionniste",Sorts!AW120,Sorts!AQ76),"")</f>
        <v/>
      </c>
      <c r="IR37" s="142"/>
      <c r="IS37" s="142"/>
      <c r="IT37" s="89" t="str">
        <f>IF($AU$7&lt;&gt;0,IF($O$5="Illusionniste",Sorts!AX120,Sorts!AR76),"")</f>
        <v/>
      </c>
      <c r="IU37" s="89" t="str">
        <f>IF($AU$7&lt;&gt;0,IF($O$5="Illusionniste",Sorts!AY120,Sorts!AS76),"")</f>
        <v/>
      </c>
      <c r="IV37" s="94" t="str">
        <f>IF($AU$7&lt;&gt;0,IF($O$5="Illusionniste",Sorts!AZ120,Sorts!AT76),"")</f>
        <v/>
      </c>
      <c r="IW37" s="61"/>
      <c r="IY37" s="87"/>
      <c r="IZ37" s="139"/>
      <c r="JA37" s="139"/>
      <c r="JB37" s="139"/>
      <c r="JC37" s="139"/>
      <c r="JD37" s="139"/>
      <c r="JE37" s="139"/>
      <c r="JF37" s="139"/>
      <c r="JG37" s="139"/>
      <c r="JH37" s="139"/>
      <c r="JI37" s="139"/>
      <c r="JJ37" s="139"/>
      <c r="JK37" s="139"/>
      <c r="JL37" s="140"/>
      <c r="JM37" s="141"/>
      <c r="JN37" s="134"/>
      <c r="JO37" s="142"/>
      <c r="JP37" s="142"/>
      <c r="JQ37" s="142"/>
      <c r="JR37" s="142"/>
      <c r="JS37" s="142"/>
      <c r="JT37" s="142"/>
      <c r="JU37" s="89"/>
      <c r="JV37" s="89"/>
      <c r="JW37" s="94"/>
      <c r="JX37" s="89"/>
      <c r="JY37" s="133" t="s">
        <v>1391</v>
      </c>
      <c r="JZ37" s="134"/>
      <c r="KA37" s="89">
        <v>2</v>
      </c>
      <c r="KB37" s="135" t="str">
        <f>IF($AU$7&lt;&gt;0,IF($O$5="Illusionniste",Sorts!BB120,Sorts!BA76),"")</f>
        <v/>
      </c>
      <c r="KC37" s="136"/>
      <c r="KD37" s="136"/>
      <c r="KE37" s="136"/>
      <c r="KF37" s="136"/>
      <c r="KG37" s="136"/>
      <c r="KH37" s="136"/>
      <c r="KI37" s="136"/>
      <c r="KJ37" s="136"/>
      <c r="KK37" s="136"/>
      <c r="KL37" s="136"/>
      <c r="KM37" s="136"/>
      <c r="KN37" s="136"/>
      <c r="KO37" s="136">
        <v>0</v>
      </c>
      <c r="KP37" s="137"/>
      <c r="KQ37" s="138" t="str">
        <f>IF($AU$7&lt;&gt;0,IF($O$5="Illusionniste",Sorts!BB120,Sorts!BB76),"")</f>
        <v/>
      </c>
      <c r="KR37" s="134"/>
      <c r="KS37" s="142" t="str">
        <f>IF($AU$7&lt;&gt;0,IF($O$5="Illusionniste",Sorts!BB120,Sorts!BC76),"")</f>
        <v/>
      </c>
      <c r="KT37" s="142"/>
      <c r="KU37" s="142"/>
      <c r="KV37" s="89" t="str">
        <f>IF($AU$7&lt;&gt;0,IF($O$5="Illusionniste",Sorts!BB120,Sorts!BD76),"")</f>
        <v/>
      </c>
      <c r="KW37" s="89" t="str">
        <f>IF($AU$7&lt;&gt;0,IF($O$5="Illusionniste",Sorts!BB120,Sorts!BE76),"")</f>
        <v/>
      </c>
      <c r="KX37" s="94" t="str">
        <f>IF($AU$7&lt;&gt;0,IF($O$5="Illusionniste",Sorts!BB120,Sorts!BF76),"")</f>
        <v/>
      </c>
    </row>
    <row r="38" spans="2:310" ht="15" customHeight="1" thickBot="1" x14ac:dyDescent="0.4">
      <c r="B38" s="16"/>
      <c r="I38" s="62" t="s">
        <v>52</v>
      </c>
      <c r="J38" s="62"/>
      <c r="K38" s="71"/>
      <c r="M38" s="72" t="s">
        <v>322</v>
      </c>
      <c r="N38" s="62"/>
      <c r="O38" s="62"/>
      <c r="P38" s="29"/>
      <c r="R38" s="16"/>
      <c r="AA38" s="228" t="s">
        <v>61</v>
      </c>
      <c r="AB38" s="229"/>
      <c r="AC38" s="229"/>
      <c r="AD38" s="230"/>
      <c r="AQ38" s="87">
        <v>29</v>
      </c>
      <c r="AR38" s="139"/>
      <c r="AS38" s="139"/>
      <c r="AT38" s="139"/>
      <c r="AU38" s="139"/>
      <c r="AV38" s="139"/>
      <c r="AW38" s="139"/>
      <c r="AX38" s="139"/>
      <c r="AY38" s="139"/>
      <c r="AZ38" s="139"/>
      <c r="BA38" s="139"/>
      <c r="BB38" s="139"/>
      <c r="BC38" s="139"/>
      <c r="BD38" s="140"/>
      <c r="BE38" s="141">
        <v>0</v>
      </c>
      <c r="BF38" s="139"/>
      <c r="BG38" s="142"/>
      <c r="BH38" s="142"/>
      <c r="BI38" s="142"/>
      <c r="BJ38" s="142"/>
      <c r="BK38" s="142"/>
      <c r="BL38" s="142"/>
      <c r="BM38" s="89"/>
      <c r="BN38" s="89"/>
      <c r="BO38" s="94"/>
      <c r="BP38" s="89"/>
      <c r="BQ38" s="133" t="s">
        <v>1391</v>
      </c>
      <c r="BR38" s="134"/>
      <c r="BS38" s="89">
        <v>29</v>
      </c>
      <c r="BT38" s="135" t="str">
        <f>IF($AU$7&lt;&gt;0,IF($O$5="ILLUSIONNISTE",Sorts!K147,Sorts!E103),"")</f>
        <v/>
      </c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>
        <v>0</v>
      </c>
      <c r="CH38" s="137"/>
      <c r="CI38" s="138" t="str">
        <f>IF($AU$7&lt;&gt;0,IF($O$5="ILLUSIONNISTE",Sorts!L147,Sorts!F103),"")</f>
        <v/>
      </c>
      <c r="CJ38" s="134"/>
      <c r="CK38" s="142" t="str">
        <f>IF($AU$7&lt;&gt;0,IF($O$5="ILLUSIONNISTE",Sorts!M147,Sorts!G103),"")</f>
        <v/>
      </c>
      <c r="CL38" s="142"/>
      <c r="CM38" s="142"/>
      <c r="CN38" s="89" t="str">
        <f>IF($AU$7&lt;&gt;0,IF($O$5="ILLUSIONNISTE",Sorts!N147,Sorts!H103),"")</f>
        <v/>
      </c>
      <c r="CO38" s="89" t="str">
        <f>IF($AU$7&lt;&gt;0,IF($O$5="ILLUSIONNISTE",Sorts!O147,Sorts!I103),"")</f>
        <v/>
      </c>
      <c r="CP38" s="94" t="str">
        <f>IF($AU$7&lt;&gt;0,IF($O$5="ILLUSIONNISTE",Sorts!P147,Sorts!J103),"")</f>
        <v/>
      </c>
      <c r="CQ38" s="61"/>
      <c r="CS38" s="87">
        <v>35</v>
      </c>
      <c r="CT38" s="139"/>
      <c r="CU38" s="139"/>
      <c r="CV38" s="139"/>
      <c r="CW38" s="139"/>
      <c r="CX38" s="139"/>
      <c r="CY38" s="139"/>
      <c r="CZ38" s="139"/>
      <c r="DA38" s="139"/>
      <c r="DB38" s="139"/>
      <c r="DC38" s="139"/>
      <c r="DD38" s="139"/>
      <c r="DE38" s="139"/>
      <c r="DF38" s="140"/>
      <c r="DG38" s="141"/>
      <c r="DH38" s="134"/>
      <c r="DI38" s="142"/>
      <c r="DJ38" s="142"/>
      <c r="DK38" s="142"/>
      <c r="DL38" s="142"/>
      <c r="DM38" s="142"/>
      <c r="DN38" s="142"/>
      <c r="DO38" s="89"/>
      <c r="DP38" s="89"/>
      <c r="DQ38" s="94"/>
      <c r="DR38" s="89"/>
      <c r="DS38" s="133" t="s">
        <v>1391</v>
      </c>
      <c r="DT38" s="134"/>
      <c r="DU38" s="89">
        <v>35</v>
      </c>
      <c r="DV38" s="135" t="str">
        <f>IF($AU$7&lt;&gt;0,IF($O$5="Illusionniste",Sorts!Q153,Sorts!K109),"")</f>
        <v/>
      </c>
      <c r="DW38" s="136"/>
      <c r="DX38" s="136"/>
      <c r="DY38" s="136"/>
      <c r="DZ38" s="136"/>
      <c r="EA38" s="136"/>
      <c r="EB38" s="136"/>
      <c r="EC38" s="136"/>
      <c r="ED38" s="136"/>
      <c r="EE38" s="136"/>
      <c r="EF38" s="136"/>
      <c r="EG38" s="136"/>
      <c r="EH38" s="136"/>
      <c r="EI38" s="136">
        <v>0</v>
      </c>
      <c r="EJ38" s="137"/>
      <c r="EK38" s="138" t="str">
        <f>IF($AU$7&lt;&gt;0,IF($O$5="Illusionniste",Sorts!R153,Sorts!L109),"")</f>
        <v/>
      </c>
      <c r="EL38" s="134"/>
      <c r="EM38" s="142" t="str">
        <f>IF($AU$7&lt;&gt;0,IF($O$5="Illusionniste",Sorts!S153,Sorts!M109),"")</f>
        <v/>
      </c>
      <c r="EN38" s="142"/>
      <c r="EO38" s="142"/>
      <c r="EP38" s="89" t="str">
        <f>IF($AU$7&lt;&gt;0,IF($O$5="Illusionniste",Sorts!T153,Sorts!N109),"")</f>
        <v/>
      </c>
      <c r="EQ38" s="89" t="str">
        <f>IF($AU$7&lt;&gt;0,IF($O$5="Illusionniste",Sorts!U153,Sorts!O109),"")</f>
        <v/>
      </c>
      <c r="ER38" s="94" t="str">
        <f>IF($AU$7&lt;&gt;0,IF($O$5="Illusionniste",Sorts!V153,Sorts!P109),"")</f>
        <v/>
      </c>
      <c r="ES38" s="61"/>
      <c r="EU38" s="87">
        <v>1</v>
      </c>
      <c r="EV38" s="139" t="str">
        <f>IF($AU$5&lt;&gt;0,IF(OR($O$5="CLERC",$O$5="PALADIN"),Sorts!AC4,Sorts!AC28),"")</f>
        <v>Bâtons à Serpents</v>
      </c>
      <c r="EW38" s="139"/>
      <c r="EX38" s="139"/>
      <c r="EY38" s="139"/>
      <c r="EZ38" s="139"/>
      <c r="FA38" s="139"/>
      <c r="FB38" s="139"/>
      <c r="FC38" s="139"/>
      <c r="FD38" s="139"/>
      <c r="FE38" s="139"/>
      <c r="FF38" s="139"/>
      <c r="FG38" s="139"/>
      <c r="FH38" s="140"/>
      <c r="FI38" s="141">
        <v>0</v>
      </c>
      <c r="FJ38" s="134"/>
      <c r="FK38" s="142" t="str">
        <f>IF($AU$5&lt;&gt;0,IF(OR($O$5="CLERC",$O$5="PALADIN"),Sorts!AD4,Sorts!AD28),"")</f>
        <v>4''</v>
      </c>
      <c r="FL38" s="142"/>
      <c r="FM38" s="142"/>
      <c r="FN38" s="142" t="str">
        <f>IF($AU$5&lt;&gt;0,IF(OR($O$5="CLERC",$O$5="PALADIN"),Sorts!AE4,Sorts!AE28),"")</f>
        <v>2r/n</v>
      </c>
      <c r="FO38" s="142"/>
      <c r="FP38" s="142"/>
      <c r="FQ38" s="89" t="str">
        <f>IF($AU$5&lt;&gt;0,IF(OR($O$5="CLERC",$O$5="PALADIN"),Sorts!AF4,Sorts!AF28),"")</f>
        <v>X</v>
      </c>
      <c r="FR38" s="89" t="str">
        <f>IF($AU$5&lt;&gt;0,IF(OR($O$5="CLERC",$O$5="PALADIN"),Sorts!AG4,Sorts!AG28),"")</f>
        <v>X</v>
      </c>
      <c r="FS38" s="94" t="str">
        <f>IF($AU$5&lt;&gt;0,IF(OR($O$5="CLERC",$O$5="PALADIN"),Sorts!AH4,Sorts!AH28),"")</f>
        <v>X</v>
      </c>
      <c r="FT38" s="89"/>
      <c r="FU38" s="133" t="s">
        <v>1391</v>
      </c>
      <c r="FV38" s="134"/>
      <c r="FW38" s="89">
        <v>1</v>
      </c>
      <c r="FX38" s="135" t="str">
        <f>IF($AU$7&lt;&gt;0,IF($O$5="Illusionniste",Sorts!AI119,Sorts!AC75),"")</f>
        <v/>
      </c>
      <c r="FY38" s="136"/>
      <c r="FZ38" s="136"/>
      <c r="GA38" s="136"/>
      <c r="GB38" s="136"/>
      <c r="GC38" s="136"/>
      <c r="GD38" s="136"/>
      <c r="GE38" s="136"/>
      <c r="GF38" s="136"/>
      <c r="GG38" s="136"/>
      <c r="GH38" s="136"/>
      <c r="GI38" s="136"/>
      <c r="GJ38" s="136"/>
      <c r="GK38" s="136">
        <v>0</v>
      </c>
      <c r="GL38" s="137"/>
      <c r="GM38" s="138" t="str">
        <f>IF($AU$7&lt;&gt;0,IF($O$5="Illusionniste",Sorts!AJ119,Sorts!AD75),"")</f>
        <v/>
      </c>
      <c r="GN38" s="134"/>
      <c r="GO38" s="142" t="str">
        <f>IF($AU$7&lt;&gt;0,IF($O$5="Illusionniste",Sorts!AK119,Sorts!AE75),"")</f>
        <v/>
      </c>
      <c r="GP38" s="142"/>
      <c r="GQ38" s="142"/>
      <c r="GR38" s="89" t="str">
        <f>IF($AU$7&lt;&gt;0,IF($O$5="Illusionniste",Sorts!AL119,Sorts!AF75),"")</f>
        <v/>
      </c>
      <c r="GS38" s="89" t="str">
        <f>IF($AU$7&lt;&gt;0,IF($O$5="Illusionniste",Sorts!AM119,Sorts!AG75),"")</f>
        <v/>
      </c>
      <c r="GT38" s="94" t="str">
        <f>IF($AU$7&lt;&gt;0,IF($O$5="Illusionniste",Sorts!AN119,Sorts!AH75),"")</f>
        <v/>
      </c>
      <c r="GU38" s="61"/>
      <c r="GW38" s="87">
        <v>3</v>
      </c>
      <c r="GX38" s="139" t="str">
        <f>IF($AU$5&lt;&gt;0,IF(OR($O$5="CLERC",$O$5="PALADIN"),Sorts!AO6,Sorts!AO30),"")</f>
        <v>Chariot de Sustarre</v>
      </c>
      <c r="GY38" s="139"/>
      <c r="GZ38" s="139"/>
      <c r="HA38" s="139"/>
      <c r="HB38" s="139"/>
      <c r="HC38" s="139"/>
      <c r="HD38" s="139"/>
      <c r="HE38" s="139"/>
      <c r="HF38" s="139"/>
      <c r="HG38" s="139"/>
      <c r="HH38" s="139"/>
      <c r="HI38" s="139"/>
      <c r="HJ38" s="140"/>
      <c r="HK38" s="141">
        <v>0</v>
      </c>
      <c r="HL38" s="134"/>
      <c r="HM38" s="142" t="str">
        <f>IF($AU$5&lt;&gt;0,IF(OR($O$5="CLERC",$O$5="PALADIN"),Sorts!AP6,Sorts!AO30),"")</f>
        <v>Chariot de Sustarre</v>
      </c>
      <c r="HN38" s="142"/>
      <c r="HO38" s="142"/>
      <c r="HP38" s="142" t="str">
        <f>IF($AU$5&lt;&gt;0,IF(OR($O$5="CLERC",$O$5="PALADIN"),Sorts!AQ6,Sorts!AO30),"")</f>
        <v>Chariot de Sustarre</v>
      </c>
      <c r="HQ38" s="142"/>
      <c r="HR38" s="142"/>
      <c r="HS38" s="89" t="str">
        <f>IF($AU$5&lt;&gt;0,IF(OR($O$5="CLERC",$O$5="PALADIN"),Sorts!AR6,Sorts!AO30),"")</f>
        <v>Chariot de Sustarre</v>
      </c>
      <c r="HT38" s="89" t="str">
        <f>IF($AU$5&lt;&gt;0,IF(OR($O$5="CLERC",$O$5="PALADIN"),Sorts!AS6,Sorts!AO30),"")</f>
        <v>Chariot de Sustarre</v>
      </c>
      <c r="HU38" s="94" t="str">
        <f>IF($AU$5&lt;&gt;0,IF(OR($O$5="CLERC",$O$5="PALADIN"),Sorts!AT6,Sorts!AO30),"")</f>
        <v>Chariot de Sustarre</v>
      </c>
      <c r="HV38" s="89"/>
      <c r="HW38" s="133" t="s">
        <v>1391</v>
      </c>
      <c r="HX38" s="134"/>
      <c r="HY38" s="89">
        <v>3</v>
      </c>
      <c r="HZ38" s="135" t="str">
        <f>IF($AU$7&lt;&gt;0,IF($O$5="Illusionniste",Sorts!AU121,Sorts!AO77),"")</f>
        <v/>
      </c>
      <c r="IA38" s="136"/>
      <c r="IB38" s="136"/>
      <c r="IC38" s="136"/>
      <c r="ID38" s="136"/>
      <c r="IE38" s="136"/>
      <c r="IF38" s="136"/>
      <c r="IG38" s="136"/>
      <c r="IH38" s="136"/>
      <c r="II38" s="136"/>
      <c r="IJ38" s="136"/>
      <c r="IK38" s="136"/>
      <c r="IL38" s="136"/>
      <c r="IM38" s="136">
        <v>0</v>
      </c>
      <c r="IN38" s="137"/>
      <c r="IO38" s="138" t="str">
        <f>IF($AU$7&lt;&gt;0,IF($O$5="Illusionniste",Sorts!AV121,Sorts!AP77),"")</f>
        <v/>
      </c>
      <c r="IP38" s="134"/>
      <c r="IQ38" s="142" t="str">
        <f>IF($AU$7&lt;&gt;0,IF($O$5="Illusionniste",Sorts!AW121,Sorts!AQ77),"")</f>
        <v/>
      </c>
      <c r="IR38" s="142"/>
      <c r="IS38" s="142"/>
      <c r="IT38" s="89" t="str">
        <f>IF($AU$7&lt;&gt;0,IF($O$5="Illusionniste",Sorts!AX121,Sorts!AR77),"")</f>
        <v/>
      </c>
      <c r="IU38" s="89" t="str">
        <f>IF($AU$7&lt;&gt;0,IF($O$5="Illusionniste",Sorts!AY121,Sorts!AS77),"")</f>
        <v/>
      </c>
      <c r="IV38" s="94" t="str">
        <f>IF($AU$7&lt;&gt;0,IF($O$5="Illusionniste",Sorts!AZ121,Sorts!AT77),"")</f>
        <v/>
      </c>
      <c r="IW38" s="61"/>
      <c r="IY38" s="87"/>
      <c r="IZ38" s="139"/>
      <c r="JA38" s="139"/>
      <c r="JB38" s="139"/>
      <c r="JC38" s="139"/>
      <c r="JD38" s="139"/>
      <c r="JE38" s="139"/>
      <c r="JF38" s="139"/>
      <c r="JG38" s="139"/>
      <c r="JH38" s="139"/>
      <c r="JI38" s="139"/>
      <c r="JJ38" s="139"/>
      <c r="JK38" s="139"/>
      <c r="JL38" s="140"/>
      <c r="JM38" s="141"/>
      <c r="JN38" s="134"/>
      <c r="JO38" s="142"/>
      <c r="JP38" s="142"/>
      <c r="JQ38" s="142"/>
      <c r="JR38" s="142"/>
      <c r="JS38" s="142"/>
      <c r="JT38" s="142"/>
      <c r="JU38" s="89"/>
      <c r="JV38" s="89"/>
      <c r="JW38" s="94"/>
      <c r="JX38" s="89"/>
      <c r="JY38" s="133" t="s">
        <v>1391</v>
      </c>
      <c r="JZ38" s="134"/>
      <c r="KA38" s="89">
        <v>3</v>
      </c>
      <c r="KB38" s="135" t="str">
        <f>IF($AU$7&lt;&gt;0,IF($O$5="Illusionniste",Sorts!BB121,Sorts!BA77),"")</f>
        <v/>
      </c>
      <c r="KC38" s="136"/>
      <c r="KD38" s="136"/>
      <c r="KE38" s="136"/>
      <c r="KF38" s="136"/>
      <c r="KG38" s="136"/>
      <c r="KH38" s="136"/>
      <c r="KI38" s="136"/>
      <c r="KJ38" s="136"/>
      <c r="KK38" s="136"/>
      <c r="KL38" s="136"/>
      <c r="KM38" s="136"/>
      <c r="KN38" s="136"/>
      <c r="KO38" s="136">
        <v>0</v>
      </c>
      <c r="KP38" s="137"/>
      <c r="KQ38" s="138" t="str">
        <f>IF($AU$7&lt;&gt;0,IF($O$5="Illusionniste",Sorts!BB121,Sorts!BB77),"")</f>
        <v/>
      </c>
      <c r="KR38" s="134"/>
      <c r="KS38" s="142" t="str">
        <f>IF($AU$7&lt;&gt;0,IF($O$5="Illusionniste",Sorts!BB121,Sorts!BC77),"")</f>
        <v/>
      </c>
      <c r="KT38" s="142"/>
      <c r="KU38" s="142"/>
      <c r="KV38" s="89" t="str">
        <f>IF($AU$7&lt;&gt;0,IF($O$5="Illusionniste",Sorts!BB121,Sorts!BD77),"")</f>
        <v/>
      </c>
      <c r="KW38" s="89" t="str">
        <f>IF($AU$7&lt;&gt;0,IF($O$5="Illusionniste",Sorts!BB121,Sorts!BE77),"")</f>
        <v/>
      </c>
      <c r="KX38" s="94" t="str">
        <f>IF($AU$7&lt;&gt;0,IF($O$5="Illusionniste",Sorts!BB121,Sorts!BF77),"")</f>
        <v/>
      </c>
    </row>
    <row r="39" spans="2:310" ht="15" customHeight="1" thickTop="1" thickBot="1" x14ac:dyDescent="0.4">
      <c r="B39" s="213" t="s">
        <v>50</v>
      </c>
      <c r="C39" s="185"/>
      <c r="D39" s="216">
        <f>+$AA$17</f>
        <v>-1</v>
      </c>
      <c r="E39" s="217"/>
      <c r="G39" s="55" t="s">
        <v>51</v>
      </c>
      <c r="H39" s="56"/>
      <c r="I39" s="220">
        <f>+M39+4</f>
        <v>13</v>
      </c>
      <c r="J39" s="221"/>
      <c r="K39" s="30"/>
      <c r="M39" s="179">
        <f>IF($O$5="MOINE",VLOOKUP($AM$5,Caractéristiques!$B$301:$E$321,4,FALSE)+$D$39+SUM($N$32:$O$37),MIN($L$26+$N$26,$L$28)+$L$30+SUM($N$30:$O$37)+$D$39)</f>
        <v>9</v>
      </c>
      <c r="N39" s="180"/>
      <c r="O39" s="181"/>
      <c r="P39" s="29"/>
      <c r="R39" s="149" t="s">
        <v>343</v>
      </c>
      <c r="S39" s="132"/>
      <c r="T39" s="132"/>
      <c r="U39" s="227" t="str">
        <f>VLOOKUP(O5,Basique!E17:G28,3,FALSE)</f>
        <v>SAG/CHAR &gt; 15</v>
      </c>
      <c r="V39" s="227"/>
      <c r="W39" s="227"/>
      <c r="X39" s="227"/>
      <c r="Y39" s="227"/>
      <c r="AA39" s="231"/>
      <c r="AB39" s="232"/>
      <c r="AC39" s="232"/>
      <c r="AD39" s="233"/>
      <c r="AF39" s="143" t="s">
        <v>71</v>
      </c>
      <c r="AG39" s="144"/>
      <c r="AH39" s="144"/>
      <c r="AI39" s="144"/>
      <c r="AJ39" s="144"/>
      <c r="AK39" s="145"/>
      <c r="AQ39" s="87">
        <v>30</v>
      </c>
      <c r="AR39" s="139"/>
      <c r="AS39" s="139"/>
      <c r="AT39" s="139"/>
      <c r="AU39" s="139"/>
      <c r="AV39" s="139"/>
      <c r="AW39" s="139"/>
      <c r="AX39" s="139"/>
      <c r="AY39" s="139"/>
      <c r="AZ39" s="139"/>
      <c r="BA39" s="139"/>
      <c r="BB39" s="139"/>
      <c r="BC39" s="139"/>
      <c r="BD39" s="140"/>
      <c r="BE39" s="141">
        <v>0</v>
      </c>
      <c r="BF39" s="139"/>
      <c r="BG39" s="142"/>
      <c r="BH39" s="142"/>
      <c r="BI39" s="142"/>
      <c r="BJ39" s="142"/>
      <c r="BK39" s="142"/>
      <c r="BL39" s="142"/>
      <c r="BM39" s="89"/>
      <c r="BN39" s="89"/>
      <c r="BO39" s="94"/>
      <c r="BP39" s="89"/>
      <c r="BQ39" s="133" t="s">
        <v>1391</v>
      </c>
      <c r="BR39" s="134"/>
      <c r="BS39" s="89">
        <v>30</v>
      </c>
      <c r="BT39" s="135" t="str">
        <f>IF($AU$7&lt;&gt;0,IF($O$5="ILLUSIONNISTE",Sorts!K148,Sorts!E104),"")</f>
        <v/>
      </c>
      <c r="BU39" s="136"/>
      <c r="BV39" s="136"/>
      <c r="BW39" s="136"/>
      <c r="BX39" s="136"/>
      <c r="BY39" s="136"/>
      <c r="BZ39" s="136"/>
      <c r="CA39" s="136"/>
      <c r="CB39" s="136"/>
      <c r="CC39" s="136"/>
      <c r="CD39" s="136"/>
      <c r="CE39" s="136"/>
      <c r="CF39" s="136"/>
      <c r="CG39" s="136">
        <v>0</v>
      </c>
      <c r="CH39" s="137"/>
      <c r="CI39" s="138" t="str">
        <f>IF($AU$7&lt;&gt;0,IF($O$5="ILLUSIONNISTE",Sorts!L148,Sorts!F104),"")</f>
        <v/>
      </c>
      <c r="CJ39" s="134"/>
      <c r="CK39" s="142" t="str">
        <f>IF($AU$7&lt;&gt;0,IF($O$5="ILLUSIONNISTE",Sorts!M148,Sorts!G104),"")</f>
        <v/>
      </c>
      <c r="CL39" s="142"/>
      <c r="CM39" s="142"/>
      <c r="CN39" s="89" t="str">
        <f>IF($AU$7&lt;&gt;0,IF($O$5="ILLUSIONNISTE",Sorts!N148,Sorts!H104),"")</f>
        <v/>
      </c>
      <c r="CO39" s="89" t="str">
        <f>IF($AU$7&lt;&gt;0,IF($O$5="ILLUSIONNISTE",Sorts!O148,Sorts!I104),"")</f>
        <v/>
      </c>
      <c r="CP39" s="94" t="str">
        <f>IF($AU$7&lt;&gt;0,IF($O$5="ILLUSIONNISTE",Sorts!P148,Sorts!J104),"")</f>
        <v/>
      </c>
      <c r="CQ39" s="61"/>
      <c r="CS39" s="87">
        <v>36</v>
      </c>
      <c r="CT39" s="139"/>
      <c r="CU39" s="139"/>
      <c r="CV39" s="139"/>
      <c r="CW39" s="139"/>
      <c r="CX39" s="139"/>
      <c r="CY39" s="139"/>
      <c r="CZ39" s="139"/>
      <c r="DA39" s="139"/>
      <c r="DB39" s="139"/>
      <c r="DC39" s="139"/>
      <c r="DD39" s="139"/>
      <c r="DE39" s="139"/>
      <c r="DF39" s="140"/>
      <c r="DG39" s="141"/>
      <c r="DH39" s="134"/>
      <c r="DI39" s="142"/>
      <c r="DJ39" s="142"/>
      <c r="DK39" s="142"/>
      <c r="DL39" s="142"/>
      <c r="DM39" s="142"/>
      <c r="DN39" s="142"/>
      <c r="DO39" s="89"/>
      <c r="DP39" s="89"/>
      <c r="DQ39" s="94"/>
      <c r="DR39" s="89"/>
      <c r="DS39" s="133" t="s">
        <v>1391</v>
      </c>
      <c r="DT39" s="134"/>
      <c r="DU39" s="89">
        <v>36</v>
      </c>
      <c r="DV39" s="135" t="str">
        <f>IF($AU$7&lt;&gt;0,IF($O$5="Illusionniste",Sorts!Q154,Sorts!K110),"")</f>
        <v/>
      </c>
      <c r="DW39" s="136"/>
      <c r="DX39" s="136"/>
      <c r="DY39" s="136"/>
      <c r="DZ39" s="136"/>
      <c r="EA39" s="136"/>
      <c r="EB39" s="136"/>
      <c r="EC39" s="136"/>
      <c r="ED39" s="136"/>
      <c r="EE39" s="136"/>
      <c r="EF39" s="136"/>
      <c r="EG39" s="136"/>
      <c r="EH39" s="136"/>
      <c r="EI39" s="136">
        <v>0</v>
      </c>
      <c r="EJ39" s="137"/>
      <c r="EK39" s="138" t="str">
        <f>IF($AU$7&lt;&gt;0,IF($O$5="Illusionniste",Sorts!R154,Sorts!L110),"")</f>
        <v/>
      </c>
      <c r="EL39" s="134"/>
      <c r="EM39" s="142" t="str">
        <f>IF($AU$7&lt;&gt;0,IF($O$5="Illusionniste",Sorts!S154,Sorts!M110),"")</f>
        <v/>
      </c>
      <c r="EN39" s="142"/>
      <c r="EO39" s="142"/>
      <c r="EP39" s="89" t="str">
        <f>IF($AU$7&lt;&gt;0,IF($O$5="Illusionniste",Sorts!T154,Sorts!N110),"")</f>
        <v/>
      </c>
      <c r="EQ39" s="89" t="str">
        <f>IF($AU$7&lt;&gt;0,IF($O$5="Illusionniste",Sorts!U154,Sorts!O110),"")</f>
        <v/>
      </c>
      <c r="ER39" s="94" t="str">
        <f>IF($AU$7&lt;&gt;0,IF($O$5="Illusionniste",Sorts!V154,Sorts!P110),"")</f>
        <v/>
      </c>
      <c r="ES39" s="61"/>
      <c r="EU39" s="87">
        <v>2</v>
      </c>
      <c r="EV39" s="139" t="str">
        <f>IF($AU$5&lt;&gt;0,IF(OR($O$5="CLERC",$O$5="PALADIN"),Sorts!AC5,Sorts!AC29),"")</f>
        <v>Bouclier Anti-Plantes</v>
      </c>
      <c r="EW39" s="139"/>
      <c r="EX39" s="139"/>
      <c r="EY39" s="139"/>
      <c r="EZ39" s="139"/>
      <c r="FA39" s="139"/>
      <c r="FB39" s="139"/>
      <c r="FC39" s="139"/>
      <c r="FD39" s="139"/>
      <c r="FE39" s="139"/>
      <c r="FF39" s="139"/>
      <c r="FG39" s="139"/>
      <c r="FH39" s="140"/>
      <c r="FI39" s="141">
        <v>0</v>
      </c>
      <c r="FJ39" s="134"/>
      <c r="FK39" s="142">
        <f>IF($AU$5&lt;&gt;0,IF(OR($O$5="CLERC",$O$5="PALADIN"),Sorts!AD5,Sorts!AD29),"")</f>
        <v>0</v>
      </c>
      <c r="FL39" s="142"/>
      <c r="FM39" s="142"/>
      <c r="FN39" s="142" t="str">
        <f>IF($AU$5&lt;&gt;0,IF(OR($O$5="CLERC",$O$5="PALADIN"),Sorts!AE5,Sorts!AE29),"")</f>
        <v>1t/n</v>
      </c>
      <c r="FO39" s="142"/>
      <c r="FP39" s="142"/>
      <c r="FQ39" s="89" t="str">
        <f>IF($AU$5&lt;&gt;0,IF(OR($O$5="CLERC",$O$5="PALADIN"),Sorts!AF5,Sorts!AF29),"")</f>
        <v>X</v>
      </c>
      <c r="FR39" s="89" t="str">
        <f>IF($AU$5&lt;&gt;0,IF(OR($O$5="CLERC",$O$5="PALADIN"),Sorts!AG5,Sorts!AG29),"")</f>
        <v>X</v>
      </c>
      <c r="FS39" s="94" t="str">
        <f>IF($AU$5&lt;&gt;0,IF(OR($O$5="CLERC",$O$5="PALADIN"),Sorts!AH5,Sorts!AH29),"")</f>
        <v>X</v>
      </c>
      <c r="FT39" s="89"/>
      <c r="FU39" s="133" t="s">
        <v>1391</v>
      </c>
      <c r="FV39" s="134"/>
      <c r="FW39" s="89">
        <v>2</v>
      </c>
      <c r="FX39" s="135" t="str">
        <f>IF($AU$7&lt;&gt;0,IF($O$5="Illusionniste",Sorts!AI120,Sorts!AC76),"")</f>
        <v/>
      </c>
      <c r="FY39" s="136"/>
      <c r="FZ39" s="136"/>
      <c r="GA39" s="136"/>
      <c r="GB39" s="136"/>
      <c r="GC39" s="136"/>
      <c r="GD39" s="136"/>
      <c r="GE39" s="136"/>
      <c r="GF39" s="136"/>
      <c r="GG39" s="136"/>
      <c r="GH39" s="136"/>
      <c r="GI39" s="136"/>
      <c r="GJ39" s="136"/>
      <c r="GK39" s="136">
        <v>0</v>
      </c>
      <c r="GL39" s="137"/>
      <c r="GM39" s="138" t="str">
        <f>IF($AU$7&lt;&gt;0,IF($O$5="Illusionniste",Sorts!AJ120,Sorts!AD76),"")</f>
        <v/>
      </c>
      <c r="GN39" s="134"/>
      <c r="GO39" s="142" t="str">
        <f>IF($AU$7&lt;&gt;0,IF($O$5="Illusionniste",Sorts!AK120,Sorts!AE76),"")</f>
        <v/>
      </c>
      <c r="GP39" s="142"/>
      <c r="GQ39" s="142"/>
      <c r="GR39" s="89" t="str">
        <f>IF($AU$7&lt;&gt;0,IF($O$5="Illusionniste",Sorts!AL120,Sorts!AF76),"")</f>
        <v/>
      </c>
      <c r="GS39" s="89" t="str">
        <f>IF($AU$7&lt;&gt;0,IF($O$5="Illusionniste",Sorts!AM120,Sorts!AG76),"")</f>
        <v/>
      </c>
      <c r="GT39" s="94" t="str">
        <f>IF($AU$7&lt;&gt;0,IF($O$5="Illusionniste",Sorts!AN120,Sorts!AH76),"")</f>
        <v/>
      </c>
      <c r="GU39" s="61"/>
      <c r="GW39" s="87">
        <v>4</v>
      </c>
      <c r="GX39" s="139" t="str">
        <f>IF($AU$5&lt;&gt;0,IF(OR($O$5="CLERC",$O$5="PALADIN"),Sorts!AO7,Sorts!AO31),"")</f>
        <v>Confusion</v>
      </c>
      <c r="GY39" s="139"/>
      <c r="GZ39" s="139"/>
      <c r="HA39" s="139"/>
      <c r="HB39" s="139"/>
      <c r="HC39" s="139"/>
      <c r="HD39" s="139"/>
      <c r="HE39" s="139"/>
      <c r="HF39" s="139"/>
      <c r="HG39" s="139"/>
      <c r="HH39" s="139"/>
      <c r="HI39" s="139"/>
      <c r="HJ39" s="140"/>
      <c r="HK39" s="141">
        <v>0</v>
      </c>
      <c r="HL39" s="134"/>
      <c r="HM39" s="142" t="str">
        <f>IF($AU$5&lt;&gt;0,IF(OR($O$5="CLERC",$O$5="PALADIN"),Sorts!AP7,Sorts!AO31),"")</f>
        <v>Confusion</v>
      </c>
      <c r="HN39" s="142"/>
      <c r="HO39" s="142"/>
      <c r="HP39" s="142" t="str">
        <f>IF($AU$5&lt;&gt;0,IF(OR($O$5="CLERC",$O$5="PALADIN"),Sorts!AQ7,Sorts!AO31),"")</f>
        <v>Confusion</v>
      </c>
      <c r="HQ39" s="142"/>
      <c r="HR39" s="142"/>
      <c r="HS39" s="89" t="str">
        <f>IF($AU$5&lt;&gt;0,IF(OR($O$5="CLERC",$O$5="PALADIN"),Sorts!AR7,Sorts!AO31),"")</f>
        <v>Confusion</v>
      </c>
      <c r="HT39" s="89" t="str">
        <f>IF($AU$5&lt;&gt;0,IF(OR($O$5="CLERC",$O$5="PALADIN"),Sorts!AS7,Sorts!AO31),"")</f>
        <v>Confusion</v>
      </c>
      <c r="HU39" s="94" t="str">
        <f>IF($AU$5&lt;&gt;0,IF(OR($O$5="CLERC",$O$5="PALADIN"),Sorts!AT7,Sorts!AO31),"")</f>
        <v>Confusion</v>
      </c>
      <c r="HV39" s="89"/>
      <c r="HW39" s="133" t="s">
        <v>1391</v>
      </c>
      <c r="HX39" s="134"/>
      <c r="HY39" s="89">
        <v>4</v>
      </c>
      <c r="HZ39" s="135" t="str">
        <f>IF($AU$7&lt;&gt;0,IF($O$5="Illusionniste",Sorts!AU122,Sorts!AO78),"")</f>
        <v/>
      </c>
      <c r="IA39" s="136"/>
      <c r="IB39" s="136"/>
      <c r="IC39" s="136"/>
      <c r="ID39" s="136"/>
      <c r="IE39" s="136"/>
      <c r="IF39" s="136"/>
      <c r="IG39" s="136"/>
      <c r="IH39" s="136"/>
      <c r="II39" s="136"/>
      <c r="IJ39" s="136"/>
      <c r="IK39" s="136"/>
      <c r="IL39" s="136"/>
      <c r="IM39" s="136">
        <v>0</v>
      </c>
      <c r="IN39" s="137"/>
      <c r="IO39" s="138" t="str">
        <f>IF($AU$7&lt;&gt;0,IF($O$5="Illusionniste",Sorts!AV122,Sorts!AP78),"")</f>
        <v/>
      </c>
      <c r="IP39" s="134"/>
      <c r="IQ39" s="142" t="str">
        <f>IF($AU$7&lt;&gt;0,IF($O$5="Illusionniste",Sorts!AW122,Sorts!AQ78),"")</f>
        <v/>
      </c>
      <c r="IR39" s="142"/>
      <c r="IS39" s="142"/>
      <c r="IT39" s="89" t="str">
        <f>IF($AU$7&lt;&gt;0,IF($O$5="Illusionniste",Sorts!AX122,Sorts!AR78),"")</f>
        <v/>
      </c>
      <c r="IU39" s="89" t="str">
        <f>IF($AU$7&lt;&gt;0,IF($O$5="Illusionniste",Sorts!AY122,Sorts!AS78),"")</f>
        <v/>
      </c>
      <c r="IV39" s="94" t="str">
        <f>IF($AU$7&lt;&gt;0,IF($O$5="Illusionniste",Sorts!AZ122,Sorts!AT78),"")</f>
        <v/>
      </c>
      <c r="IW39" s="61"/>
      <c r="IY39" s="87"/>
      <c r="IZ39" s="139"/>
      <c r="JA39" s="139"/>
      <c r="JB39" s="139"/>
      <c r="JC39" s="139"/>
      <c r="JD39" s="139"/>
      <c r="JE39" s="139"/>
      <c r="JF39" s="139"/>
      <c r="JG39" s="139"/>
      <c r="JH39" s="139"/>
      <c r="JI39" s="139"/>
      <c r="JJ39" s="139"/>
      <c r="JK39" s="139"/>
      <c r="JL39" s="140"/>
      <c r="JM39" s="141"/>
      <c r="JN39" s="134"/>
      <c r="JO39" s="142"/>
      <c r="JP39" s="142"/>
      <c r="JQ39" s="142"/>
      <c r="JR39" s="142"/>
      <c r="JS39" s="142"/>
      <c r="JT39" s="142"/>
      <c r="JU39" s="89"/>
      <c r="JV39" s="89"/>
      <c r="JW39" s="94"/>
      <c r="JX39" s="89"/>
      <c r="JY39" s="133" t="s">
        <v>1391</v>
      </c>
      <c r="JZ39" s="134"/>
      <c r="KA39" s="89">
        <v>4</v>
      </c>
      <c r="KB39" s="135" t="str">
        <f>IF($AU$7&lt;&gt;0,IF($O$5="Illusionniste",Sorts!BB122,Sorts!BA78),"")</f>
        <v/>
      </c>
      <c r="KC39" s="136"/>
      <c r="KD39" s="136"/>
      <c r="KE39" s="136"/>
      <c r="KF39" s="136"/>
      <c r="KG39" s="136"/>
      <c r="KH39" s="136"/>
      <c r="KI39" s="136"/>
      <c r="KJ39" s="136"/>
      <c r="KK39" s="136"/>
      <c r="KL39" s="136"/>
      <c r="KM39" s="136"/>
      <c r="KN39" s="136"/>
      <c r="KO39" s="136">
        <v>0</v>
      </c>
      <c r="KP39" s="137"/>
      <c r="KQ39" s="138" t="str">
        <f>IF($AU$7&lt;&gt;0,IF($O$5="Illusionniste",Sorts!BB122,Sorts!BB78),"")</f>
        <v/>
      </c>
      <c r="KR39" s="134"/>
      <c r="KS39" s="142" t="str">
        <f>IF($AU$7&lt;&gt;0,IF($O$5="Illusionniste",Sorts!BB122,Sorts!BC78),"")</f>
        <v/>
      </c>
      <c r="KT39" s="142"/>
      <c r="KU39" s="142"/>
      <c r="KV39" s="89" t="str">
        <f>IF($AU$7&lt;&gt;0,IF($O$5="Illusionniste",Sorts!BB122,Sorts!BD78),"")</f>
        <v/>
      </c>
      <c r="KW39" s="89" t="str">
        <f>IF($AU$7&lt;&gt;0,IF($O$5="Illusionniste",Sorts!BB122,Sorts!BE78),"")</f>
        <v/>
      </c>
      <c r="KX39" s="94" t="str">
        <f>IF($AU$7&lt;&gt;0,IF($O$5="Illusionniste",Sorts!BB122,Sorts!BF78),"")</f>
        <v/>
      </c>
    </row>
    <row r="40" spans="2:310" ht="15" customHeight="1" thickTop="1" thickBot="1" x14ac:dyDescent="0.4">
      <c r="B40" s="214"/>
      <c r="C40" s="215"/>
      <c r="D40" s="218"/>
      <c r="E40" s="219"/>
      <c r="F40" s="24"/>
      <c r="G40" s="57"/>
      <c r="H40" s="58"/>
      <c r="I40" s="222"/>
      <c r="J40" s="223"/>
      <c r="K40" s="24"/>
      <c r="L40" s="24"/>
      <c r="M40" s="224"/>
      <c r="N40" s="225"/>
      <c r="O40" s="226"/>
      <c r="P40" s="31"/>
      <c r="R40" s="23"/>
      <c r="S40" s="24"/>
      <c r="T40" s="24"/>
      <c r="U40" s="24"/>
      <c r="V40" s="24"/>
      <c r="W40" s="24"/>
      <c r="X40" s="24"/>
      <c r="Y40" s="24"/>
      <c r="Z40" s="24"/>
      <c r="AA40" s="234"/>
      <c r="AB40" s="235"/>
      <c r="AC40" s="235"/>
      <c r="AD40" s="236"/>
      <c r="AF40" s="146" t="str">
        <f>IF($O$5="MOINE",11+$AM$5,MIN(12,(VLOOKUP($D$26,Basique!F2:H12,3,FALSE))-N26))&amp;" "&amp;""""</f>
        <v>12 "</v>
      </c>
      <c r="AG40" s="147"/>
      <c r="AH40" s="147"/>
      <c r="AI40" s="147"/>
      <c r="AJ40" s="147"/>
      <c r="AK40" s="148"/>
      <c r="AQ40" s="87">
        <v>31</v>
      </c>
      <c r="AR40" s="139"/>
      <c r="AS40" s="139"/>
      <c r="AT40" s="139"/>
      <c r="AU40" s="139"/>
      <c r="AV40" s="139"/>
      <c r="AW40" s="139"/>
      <c r="AX40" s="139"/>
      <c r="AY40" s="139"/>
      <c r="AZ40" s="139"/>
      <c r="BA40" s="139"/>
      <c r="BB40" s="139"/>
      <c r="BC40" s="139"/>
      <c r="BD40" s="140"/>
      <c r="BE40" s="141">
        <v>0</v>
      </c>
      <c r="BF40" s="139"/>
      <c r="BG40" s="142"/>
      <c r="BH40" s="142"/>
      <c r="BI40" s="142"/>
      <c r="BJ40" s="142"/>
      <c r="BK40" s="142"/>
      <c r="BL40" s="142"/>
      <c r="BM40" s="89"/>
      <c r="BN40" s="89"/>
      <c r="BO40" s="94"/>
      <c r="BP40" s="89"/>
      <c r="BQ40" s="133" t="s">
        <v>1391</v>
      </c>
      <c r="BR40" s="134"/>
      <c r="BS40" s="89">
        <v>31</v>
      </c>
      <c r="BT40" s="135" t="str">
        <f>IF($AU$7&lt;&gt;0,IF($O$5="ILLUSIONNISTE",Sorts!K149,Sorts!E105),"")</f>
        <v/>
      </c>
      <c r="BU40" s="136"/>
      <c r="BV40" s="136"/>
      <c r="BW40" s="136"/>
      <c r="BX40" s="136"/>
      <c r="BY40" s="136"/>
      <c r="BZ40" s="136"/>
      <c r="CA40" s="136"/>
      <c r="CB40" s="136"/>
      <c r="CC40" s="136"/>
      <c r="CD40" s="136"/>
      <c r="CE40" s="136"/>
      <c r="CF40" s="136"/>
      <c r="CG40" s="136">
        <v>0</v>
      </c>
      <c r="CH40" s="137"/>
      <c r="CI40" s="138" t="str">
        <f>IF($AU$7&lt;&gt;0,IF($O$5="ILLUSIONNISTE",Sorts!L149,Sorts!F105),"")</f>
        <v/>
      </c>
      <c r="CJ40" s="134"/>
      <c r="CK40" s="142" t="str">
        <f>IF($AU$7&lt;&gt;0,IF($O$5="ILLUSIONNISTE",Sorts!M149,Sorts!G105),"")</f>
        <v/>
      </c>
      <c r="CL40" s="142"/>
      <c r="CM40" s="142"/>
      <c r="CN40" s="89" t="str">
        <f>IF($AU$7&lt;&gt;0,IF($O$5="ILLUSIONNISTE",Sorts!N149,Sorts!H105),"")</f>
        <v/>
      </c>
      <c r="CO40" s="89" t="str">
        <f>IF($AU$7&lt;&gt;0,IF($O$5="ILLUSIONNISTE",Sorts!O149,Sorts!I105),"")</f>
        <v/>
      </c>
      <c r="CP40" s="94" t="str">
        <f>IF($AU$7&lt;&gt;0,IF($O$5="ILLUSIONNISTE",Sorts!P149,Sorts!J105),"")</f>
        <v/>
      </c>
      <c r="CQ40" s="61"/>
      <c r="CS40" s="327" t="s">
        <v>1398</v>
      </c>
      <c r="CT40" s="328"/>
      <c r="CU40" s="328"/>
      <c r="CV40" s="328"/>
      <c r="CW40" s="328"/>
      <c r="CX40" s="328"/>
      <c r="CY40" s="328"/>
      <c r="CZ40" s="328"/>
      <c r="DA40" s="328"/>
      <c r="DB40" s="328"/>
      <c r="DC40" s="328"/>
      <c r="DD40" s="328"/>
      <c r="DE40" s="328"/>
      <c r="DF40" s="328"/>
      <c r="DG40" s="328"/>
      <c r="DH40" s="328"/>
      <c r="DI40" s="328"/>
      <c r="DJ40" s="328"/>
      <c r="DK40" s="328"/>
      <c r="DL40" s="328"/>
      <c r="DM40" s="328"/>
      <c r="DN40" s="328"/>
      <c r="DO40" s="328"/>
      <c r="DP40" s="328"/>
      <c r="DQ40" s="328"/>
      <c r="DR40" s="328"/>
      <c r="DS40" s="328"/>
      <c r="DT40" s="328"/>
      <c r="DU40" s="328"/>
      <c r="DV40" s="328"/>
      <c r="DW40" s="328"/>
      <c r="DX40" s="328"/>
      <c r="DY40" s="328"/>
      <c r="DZ40" s="328"/>
      <c r="EA40" s="328"/>
      <c r="EB40" s="328"/>
      <c r="EC40" s="328"/>
      <c r="ED40" s="328"/>
      <c r="EE40" s="328"/>
      <c r="EF40" s="328"/>
      <c r="EG40" s="328"/>
      <c r="EH40" s="328"/>
      <c r="EI40" s="328"/>
      <c r="EJ40" s="328"/>
      <c r="EK40" s="328"/>
      <c r="EL40" s="328"/>
      <c r="EM40" s="328"/>
      <c r="EN40" s="328"/>
      <c r="EO40" s="328"/>
      <c r="EP40" s="328"/>
      <c r="EQ40" s="328"/>
      <c r="ER40" s="329"/>
      <c r="ES40" s="61"/>
      <c r="EU40" s="87">
        <v>3</v>
      </c>
      <c r="EV40" s="139" t="str">
        <f>IF($AU$5&lt;&gt;0,IF(OR($O$5="CLERC",$O$5="PALADIN"),Sorts!AC6,Sorts!AC30),"")</f>
        <v>Communion avec la Nature</v>
      </c>
      <c r="EW40" s="139"/>
      <c r="EX40" s="139"/>
      <c r="EY40" s="139"/>
      <c r="EZ40" s="139"/>
      <c r="FA40" s="139"/>
      <c r="FB40" s="139"/>
      <c r="FC40" s="139"/>
      <c r="FD40" s="139"/>
      <c r="FE40" s="139"/>
      <c r="FF40" s="139"/>
      <c r="FG40" s="139"/>
      <c r="FH40" s="140"/>
      <c r="FI40" s="141">
        <v>0</v>
      </c>
      <c r="FJ40" s="134"/>
      <c r="FK40" s="142">
        <f>IF($AU$5&lt;&gt;0,IF(OR($O$5="CLERC",$O$5="PALADIN"),Sorts!AD6,Sorts!AD30),"")</f>
        <v>0</v>
      </c>
      <c r="FL40" s="142"/>
      <c r="FM40" s="142"/>
      <c r="FN40" s="142" t="str">
        <f>IF($AU$5&lt;&gt;0,IF(OR($O$5="CLERC",$O$5="PALADIN"),Sorts!AE6,Sorts!AE30),"")</f>
        <v>S</v>
      </c>
      <c r="FO40" s="142"/>
      <c r="FP40" s="142"/>
      <c r="FQ40" s="89" t="str">
        <f>IF($AU$5&lt;&gt;0,IF(OR($O$5="CLERC",$O$5="PALADIN"),Sorts!AF6,Sorts!AF30),"")</f>
        <v>X</v>
      </c>
      <c r="FR40" s="89" t="str">
        <f>IF($AU$5&lt;&gt;0,IF(OR($O$5="CLERC",$O$5="PALADIN"),Sorts!AG6,Sorts!AG30),"")</f>
        <v>X</v>
      </c>
      <c r="FS40" s="94" t="str">
        <f>IF($AU$5&lt;&gt;0,IF(OR($O$5="CLERC",$O$5="PALADIN"),Sorts!AH6,Sorts!AH30),"")</f>
        <v>X</v>
      </c>
      <c r="FT40" s="89"/>
      <c r="FU40" s="133" t="s">
        <v>1391</v>
      </c>
      <c r="FV40" s="134"/>
      <c r="FW40" s="89">
        <v>3</v>
      </c>
      <c r="FX40" s="135" t="str">
        <f>IF($AU$7&lt;&gt;0,IF($O$5="Illusionniste",Sorts!AI121,Sorts!AC77),"")</f>
        <v/>
      </c>
      <c r="FY40" s="136"/>
      <c r="FZ40" s="136"/>
      <c r="GA40" s="136"/>
      <c r="GB40" s="136"/>
      <c r="GC40" s="136"/>
      <c r="GD40" s="136"/>
      <c r="GE40" s="136"/>
      <c r="GF40" s="136"/>
      <c r="GG40" s="136"/>
      <c r="GH40" s="136"/>
      <c r="GI40" s="136"/>
      <c r="GJ40" s="136"/>
      <c r="GK40" s="136">
        <v>0</v>
      </c>
      <c r="GL40" s="137"/>
      <c r="GM40" s="138" t="str">
        <f>IF($AU$7&lt;&gt;0,IF($O$5="Illusionniste",Sorts!AJ121,Sorts!AD77),"")</f>
        <v/>
      </c>
      <c r="GN40" s="134"/>
      <c r="GO40" s="142" t="str">
        <f>IF($AU$7&lt;&gt;0,IF($O$5="Illusionniste",Sorts!AK121,Sorts!AE77),"")</f>
        <v/>
      </c>
      <c r="GP40" s="142"/>
      <c r="GQ40" s="142"/>
      <c r="GR40" s="89" t="str">
        <f>IF($AU$7&lt;&gt;0,IF($O$5="Illusionniste",Sorts!AL121,Sorts!AF77),"")</f>
        <v/>
      </c>
      <c r="GS40" s="89" t="str">
        <f>IF($AU$7&lt;&gt;0,IF($O$5="Illusionniste",Sorts!AM121,Sorts!AG77),"")</f>
        <v/>
      </c>
      <c r="GT40" s="94" t="str">
        <f>IF($AU$7&lt;&gt;0,IF($O$5="Illusionniste",Sorts!AN121,Sorts!AH77),"")</f>
        <v/>
      </c>
      <c r="GU40" s="61"/>
      <c r="GW40" s="87">
        <v>5</v>
      </c>
      <c r="GX40" s="139" t="str">
        <f>IF($AU$5&lt;&gt;0,IF(OR($O$5="CLERC",$O$5="PALADIN"),Sorts!AO8,Sorts!AO32),"")</f>
        <v>Contrôle du Climat</v>
      </c>
      <c r="GY40" s="139"/>
      <c r="GZ40" s="139"/>
      <c r="HA40" s="139"/>
      <c r="HB40" s="139"/>
      <c r="HC40" s="139"/>
      <c r="HD40" s="139"/>
      <c r="HE40" s="139"/>
      <c r="HF40" s="139"/>
      <c r="HG40" s="139"/>
      <c r="HH40" s="139"/>
      <c r="HI40" s="139"/>
      <c r="HJ40" s="140"/>
      <c r="HK40" s="141">
        <v>0</v>
      </c>
      <c r="HL40" s="134"/>
      <c r="HM40" s="142" t="str">
        <f>IF($AU$5&lt;&gt;0,IF(OR($O$5="CLERC",$O$5="PALADIN"),Sorts!AP8,Sorts!AO32),"")</f>
        <v>Contrôle du Climat</v>
      </c>
      <c r="HN40" s="142"/>
      <c r="HO40" s="142"/>
      <c r="HP40" s="142" t="str">
        <f>IF($AU$5&lt;&gt;0,IF(OR($O$5="CLERC",$O$5="PALADIN"),Sorts!AQ8,Sorts!AO32),"")</f>
        <v>Contrôle du Climat</v>
      </c>
      <c r="HQ40" s="142"/>
      <c r="HR40" s="142"/>
      <c r="HS40" s="89" t="str">
        <f>IF($AU$5&lt;&gt;0,IF(OR($O$5="CLERC",$O$5="PALADIN"),Sorts!AR8,Sorts!AO32),"")</f>
        <v>Contrôle du Climat</v>
      </c>
      <c r="HT40" s="89" t="str">
        <f>IF($AU$5&lt;&gt;0,IF(OR($O$5="CLERC",$O$5="PALADIN"),Sorts!AS8,Sorts!AO32),"")</f>
        <v>Contrôle du Climat</v>
      </c>
      <c r="HU40" s="94" t="str">
        <f>IF($AU$5&lt;&gt;0,IF(OR($O$5="CLERC",$O$5="PALADIN"),Sorts!AT8,Sorts!AO32),"")</f>
        <v>Contrôle du Climat</v>
      </c>
      <c r="HV40" s="89"/>
      <c r="HW40" s="133" t="s">
        <v>1391</v>
      </c>
      <c r="HX40" s="134"/>
      <c r="HY40" s="89">
        <v>5</v>
      </c>
      <c r="HZ40" s="135" t="str">
        <f>IF($AU$7&lt;&gt;0,IF($O$5="Illusionniste",Sorts!AU123,Sorts!AO79),"")</f>
        <v/>
      </c>
      <c r="IA40" s="136"/>
      <c r="IB40" s="136"/>
      <c r="IC40" s="136"/>
      <c r="ID40" s="136"/>
      <c r="IE40" s="136"/>
      <c r="IF40" s="136"/>
      <c r="IG40" s="136"/>
      <c r="IH40" s="136"/>
      <c r="II40" s="136"/>
      <c r="IJ40" s="136"/>
      <c r="IK40" s="136"/>
      <c r="IL40" s="136"/>
      <c r="IM40" s="136">
        <v>0</v>
      </c>
      <c r="IN40" s="137"/>
      <c r="IO40" s="138" t="str">
        <f>IF($AU$7&lt;&gt;0,IF($O$5="Illusionniste",Sorts!AV123,Sorts!AP79),"")</f>
        <v/>
      </c>
      <c r="IP40" s="134"/>
      <c r="IQ40" s="142" t="str">
        <f>IF($AU$7&lt;&gt;0,IF($O$5="Illusionniste",Sorts!AW123,Sorts!AQ79),"")</f>
        <v/>
      </c>
      <c r="IR40" s="142"/>
      <c r="IS40" s="142"/>
      <c r="IT40" s="89" t="str">
        <f>IF($AU$7&lt;&gt;0,IF($O$5="Illusionniste",Sorts!AX123,Sorts!AR79),"")</f>
        <v/>
      </c>
      <c r="IU40" s="89" t="str">
        <f>IF($AU$7&lt;&gt;0,IF($O$5="Illusionniste",Sorts!AY123,Sorts!AS79),"")</f>
        <v/>
      </c>
      <c r="IV40" s="94" t="str">
        <f>IF($AU$7&lt;&gt;0,IF($O$5="Illusionniste",Sorts!AZ123,Sorts!AT79),"")</f>
        <v/>
      </c>
      <c r="IW40" s="61"/>
      <c r="IY40" s="87"/>
      <c r="IZ40" s="139"/>
      <c r="JA40" s="139"/>
      <c r="JB40" s="139"/>
      <c r="JC40" s="139"/>
      <c r="JD40" s="139"/>
      <c r="JE40" s="139"/>
      <c r="JF40" s="139"/>
      <c r="JG40" s="139"/>
      <c r="JH40" s="139"/>
      <c r="JI40" s="139"/>
      <c r="JJ40" s="139"/>
      <c r="JK40" s="139"/>
      <c r="JL40" s="140"/>
      <c r="JM40" s="141"/>
      <c r="JN40" s="134"/>
      <c r="JO40" s="142"/>
      <c r="JP40" s="142"/>
      <c r="JQ40" s="142"/>
      <c r="JR40" s="142"/>
      <c r="JS40" s="142"/>
      <c r="JT40" s="142"/>
      <c r="JU40" s="89"/>
      <c r="JV40" s="89"/>
      <c r="JW40" s="94"/>
      <c r="JX40" s="89"/>
      <c r="JY40" s="133" t="s">
        <v>1391</v>
      </c>
      <c r="JZ40" s="134"/>
      <c r="KA40" s="89">
        <v>5</v>
      </c>
      <c r="KB40" s="135" t="str">
        <f>IF($AU$7&lt;&gt;0,IF($O$5="Illusionniste",Sorts!BB123,Sorts!BA79),"")</f>
        <v/>
      </c>
      <c r="KC40" s="136"/>
      <c r="KD40" s="136"/>
      <c r="KE40" s="136"/>
      <c r="KF40" s="136"/>
      <c r="KG40" s="136"/>
      <c r="KH40" s="136"/>
      <c r="KI40" s="136"/>
      <c r="KJ40" s="136"/>
      <c r="KK40" s="136"/>
      <c r="KL40" s="136"/>
      <c r="KM40" s="136"/>
      <c r="KN40" s="136"/>
      <c r="KO40" s="136">
        <v>0</v>
      </c>
      <c r="KP40" s="137"/>
      <c r="KQ40" s="138" t="str">
        <f>IF($AU$7&lt;&gt;0,IF($O$5="Illusionniste",Sorts!BB123,Sorts!BB79),"")</f>
        <v/>
      </c>
      <c r="KR40" s="134"/>
      <c r="KS40" s="142" t="str">
        <f>IF($AU$7&lt;&gt;0,IF($O$5="Illusionniste",Sorts!BB123,Sorts!BC79),"")</f>
        <v/>
      </c>
      <c r="KT40" s="142"/>
      <c r="KU40" s="142"/>
      <c r="KV40" s="89" t="str">
        <f>IF($AU$7&lt;&gt;0,IF($O$5="Illusionniste",Sorts!BB123,Sorts!BD79),"")</f>
        <v/>
      </c>
      <c r="KW40" s="89" t="str">
        <f>IF($AU$7&lt;&gt;0,IF($O$5="Illusionniste",Sorts!BB123,Sorts!BE79),"")</f>
        <v/>
      </c>
      <c r="KX40" s="94" t="str">
        <f>IF($AU$7&lt;&gt;0,IF($O$5="Illusionniste",Sorts!BB123,Sorts!BF79),"")</f>
        <v/>
      </c>
    </row>
    <row r="41" spans="2:310" ht="15" customHeight="1" thickTop="1" thickBot="1" x14ac:dyDescent="0.35">
      <c r="AQ41" s="87">
        <v>32</v>
      </c>
      <c r="AR41" s="139"/>
      <c r="AS41" s="139"/>
      <c r="AT41" s="139"/>
      <c r="AU41" s="139"/>
      <c r="AV41" s="139"/>
      <c r="AW41" s="139"/>
      <c r="AX41" s="139"/>
      <c r="AY41" s="139"/>
      <c r="AZ41" s="139"/>
      <c r="BA41" s="139"/>
      <c r="BB41" s="139"/>
      <c r="BC41" s="139"/>
      <c r="BD41" s="140"/>
      <c r="BE41" s="141">
        <v>0</v>
      </c>
      <c r="BF41" s="139"/>
      <c r="BG41" s="142"/>
      <c r="BH41" s="142"/>
      <c r="BI41" s="142"/>
      <c r="BJ41" s="142"/>
      <c r="BK41" s="142"/>
      <c r="BL41" s="142"/>
      <c r="BM41" s="89"/>
      <c r="BN41" s="89"/>
      <c r="BO41" s="94"/>
      <c r="BP41" s="89"/>
      <c r="BQ41" s="133" t="s">
        <v>1391</v>
      </c>
      <c r="BR41" s="134"/>
      <c r="BS41" s="89">
        <v>32</v>
      </c>
      <c r="BT41" s="135" t="str">
        <f>IF($AU$7&lt;&gt;0,IF($O$5="ILLUSIONNISTE",Sorts!K150,Sorts!E106),"")</f>
        <v/>
      </c>
      <c r="BU41" s="136"/>
      <c r="BV41" s="136"/>
      <c r="BW41" s="136"/>
      <c r="BX41" s="136"/>
      <c r="BY41" s="136"/>
      <c r="BZ41" s="136"/>
      <c r="CA41" s="136"/>
      <c r="CB41" s="136"/>
      <c r="CC41" s="136"/>
      <c r="CD41" s="136"/>
      <c r="CE41" s="136"/>
      <c r="CF41" s="136"/>
      <c r="CG41" s="136">
        <v>0</v>
      </c>
      <c r="CH41" s="137"/>
      <c r="CI41" s="138" t="str">
        <f>IF($AU$7&lt;&gt;0,IF($O$5="ILLUSIONNISTE",Sorts!L150,Sorts!F106),"")</f>
        <v/>
      </c>
      <c r="CJ41" s="134"/>
      <c r="CK41" s="142" t="str">
        <f>IF($AU$7&lt;&gt;0,IF($O$5="ILLUSIONNISTE",Sorts!M150,Sorts!G106),"")</f>
        <v/>
      </c>
      <c r="CL41" s="142"/>
      <c r="CM41" s="142"/>
      <c r="CN41" s="89" t="str">
        <f>IF($AU$7&lt;&gt;0,IF($O$5="ILLUSIONNISTE",Sorts!N150,Sorts!H106),"")</f>
        <v/>
      </c>
      <c r="CO41" s="89" t="str">
        <f>IF($AU$7&lt;&gt;0,IF($O$5="ILLUSIONNISTE",Sorts!O150,Sorts!I106),"")</f>
        <v/>
      </c>
      <c r="CP41" s="94" t="str">
        <f>IF($AU$7&lt;&gt;0,IF($O$5="ILLUSIONNISTE",Sorts!P150,Sorts!J106),"")</f>
        <v/>
      </c>
      <c r="CQ41" s="61"/>
      <c r="CS41" s="88" t="s">
        <v>1384</v>
      </c>
      <c r="CT41" s="331" t="s">
        <v>1385</v>
      </c>
      <c r="CU41" s="331"/>
      <c r="CV41" s="331"/>
      <c r="CW41" s="331"/>
      <c r="CX41" s="331"/>
      <c r="CY41" s="331"/>
      <c r="CZ41" s="331"/>
      <c r="DA41" s="331"/>
      <c r="DB41" s="331"/>
      <c r="DC41" s="331"/>
      <c r="DD41" s="331"/>
      <c r="DE41" s="331"/>
      <c r="DF41" s="331"/>
      <c r="DG41" s="90">
        <f>SUM(DG42:DG81)</f>
        <v>0</v>
      </c>
      <c r="DH41" s="91" t="s">
        <v>562</v>
      </c>
      <c r="DI41" s="310" t="s">
        <v>1386</v>
      </c>
      <c r="DJ41" s="310"/>
      <c r="DK41" s="310"/>
      <c r="DL41" s="310" t="s">
        <v>1387</v>
      </c>
      <c r="DM41" s="310"/>
      <c r="DN41" s="310"/>
      <c r="DO41" s="92" t="s">
        <v>1388</v>
      </c>
      <c r="DP41" s="92" t="s">
        <v>577</v>
      </c>
      <c r="DQ41" s="93" t="s">
        <v>562</v>
      </c>
      <c r="DR41" s="92"/>
      <c r="DS41" s="96">
        <f>COUNTIF(DS42:DT73,"C")</f>
        <v>0</v>
      </c>
      <c r="DT41" s="92" t="s">
        <v>1383</v>
      </c>
      <c r="DU41" s="97" t="s">
        <v>1384</v>
      </c>
      <c r="DV41" s="322" t="s">
        <v>1406</v>
      </c>
      <c r="DW41" s="323"/>
      <c r="DX41" s="323"/>
      <c r="DY41" s="323"/>
      <c r="DZ41" s="323"/>
      <c r="EA41" s="323"/>
      <c r="EB41" s="323"/>
      <c r="EC41" s="323"/>
      <c r="ED41" s="323"/>
      <c r="EE41" s="323"/>
      <c r="EF41" s="323"/>
      <c r="EG41" s="323"/>
      <c r="EH41" s="323"/>
      <c r="EI41" s="90">
        <f>SUM(EI42:EI81)</f>
        <v>0</v>
      </c>
      <c r="EJ41" s="91" t="s">
        <v>562</v>
      </c>
      <c r="EK41" s="310" t="s">
        <v>1386</v>
      </c>
      <c r="EL41" s="310"/>
      <c r="EM41" s="92"/>
      <c r="EN41" s="92" t="s">
        <v>1387</v>
      </c>
      <c r="EO41" s="92"/>
      <c r="EP41" s="92" t="s">
        <v>1388</v>
      </c>
      <c r="EQ41" s="92" t="s">
        <v>577</v>
      </c>
      <c r="ER41" s="93" t="s">
        <v>562</v>
      </c>
      <c r="ES41" s="61"/>
      <c r="EU41" s="87">
        <v>4</v>
      </c>
      <c r="EV41" s="139" t="str">
        <f>IF($AU$5&lt;&gt;0,IF(OR($O$5="CLERC",$O$5="PALADIN"),Sorts!AC7,Sorts!AC31),"")</f>
        <v>Contrôle des Vents</v>
      </c>
      <c r="EW41" s="139"/>
      <c r="EX41" s="139"/>
      <c r="EY41" s="139"/>
      <c r="EZ41" s="139"/>
      <c r="FA41" s="139"/>
      <c r="FB41" s="139"/>
      <c r="FC41" s="139"/>
      <c r="FD41" s="139"/>
      <c r="FE41" s="139"/>
      <c r="FF41" s="139"/>
      <c r="FG41" s="139"/>
      <c r="FH41" s="140"/>
      <c r="FI41" s="141">
        <v>0</v>
      </c>
      <c r="FJ41" s="134"/>
      <c r="FK41" s="142">
        <f>IF($AU$5&lt;&gt;0,IF(OR($O$5="CLERC",$O$5="PALADIN"),Sorts!AD7,Sorts!AD31),"")</f>
        <v>0</v>
      </c>
      <c r="FL41" s="142"/>
      <c r="FM41" s="142"/>
      <c r="FN41" s="142" t="str">
        <f>IF($AU$5&lt;&gt;0,IF(OR($O$5="CLERC",$O$5="PALADIN"),Sorts!AE7,Sorts!AE31),"")</f>
        <v>1t/n</v>
      </c>
      <c r="FO41" s="142"/>
      <c r="FP41" s="142"/>
      <c r="FQ41" s="89" t="str">
        <f>IF($AU$5&lt;&gt;0,IF(OR($O$5="CLERC",$O$5="PALADIN"),Sorts!AF7,Sorts!AF31),"")</f>
        <v>X</v>
      </c>
      <c r="FR41" s="89" t="str">
        <f>IF($AU$5&lt;&gt;0,IF(OR($O$5="CLERC",$O$5="PALADIN"),Sorts!AG7,Sorts!AG31),"")</f>
        <v>X</v>
      </c>
      <c r="FS41" s="94" t="str">
        <f>IF($AU$5&lt;&gt;0,IF(OR($O$5="CLERC",$O$5="PALADIN"),Sorts!AH7,Sorts!AH31),"")</f>
        <v>X</v>
      </c>
      <c r="FT41" s="89"/>
      <c r="FU41" s="133" t="s">
        <v>1391</v>
      </c>
      <c r="FV41" s="134"/>
      <c r="FW41" s="89">
        <v>4</v>
      </c>
      <c r="FX41" s="135" t="str">
        <f>IF($AU$7&lt;&gt;0,IF($O$5="Illusionniste",Sorts!AI122,Sorts!AC78),"")</f>
        <v/>
      </c>
      <c r="FY41" s="136"/>
      <c r="FZ41" s="136"/>
      <c r="GA41" s="136"/>
      <c r="GB41" s="136"/>
      <c r="GC41" s="136"/>
      <c r="GD41" s="136"/>
      <c r="GE41" s="136"/>
      <c r="GF41" s="136"/>
      <c r="GG41" s="136"/>
      <c r="GH41" s="136"/>
      <c r="GI41" s="136"/>
      <c r="GJ41" s="136"/>
      <c r="GK41" s="136">
        <v>0</v>
      </c>
      <c r="GL41" s="137"/>
      <c r="GM41" s="138" t="str">
        <f>IF($AU$7&lt;&gt;0,IF($O$5="Illusionniste",Sorts!AJ122,Sorts!AD78),"")</f>
        <v/>
      </c>
      <c r="GN41" s="134"/>
      <c r="GO41" s="142" t="str">
        <f>IF($AU$7&lt;&gt;0,IF($O$5="Illusionniste",Sorts!AK122,Sorts!AE78),"")</f>
        <v/>
      </c>
      <c r="GP41" s="142"/>
      <c r="GQ41" s="142"/>
      <c r="GR41" s="89" t="str">
        <f>IF($AU$7&lt;&gt;0,IF($O$5="Illusionniste",Sorts!AL122,Sorts!AF78),"")</f>
        <v/>
      </c>
      <c r="GS41" s="89" t="str">
        <f>IF($AU$7&lt;&gt;0,IF($O$5="Illusionniste",Sorts!AM122,Sorts!AG78),"")</f>
        <v/>
      </c>
      <c r="GT41" s="94" t="str">
        <f>IF($AU$7&lt;&gt;0,IF($O$5="Illusionniste",Sorts!AN122,Sorts!AH78),"")</f>
        <v/>
      </c>
      <c r="GU41" s="61"/>
      <c r="GW41" s="87">
        <v>6</v>
      </c>
      <c r="GX41" s="139" t="str">
        <f>IF($AU$5&lt;&gt;0,IF(OR($O$5="CLERC",$O$5="PALADIN"),Sorts!AO9,Sorts!AO33),"")</f>
        <v>Doigt de Mort</v>
      </c>
      <c r="GY41" s="139"/>
      <c r="GZ41" s="139"/>
      <c r="HA41" s="139"/>
      <c r="HB41" s="139"/>
      <c r="HC41" s="139"/>
      <c r="HD41" s="139"/>
      <c r="HE41" s="139"/>
      <c r="HF41" s="139"/>
      <c r="HG41" s="139"/>
      <c r="HH41" s="139"/>
      <c r="HI41" s="139"/>
      <c r="HJ41" s="140"/>
      <c r="HK41" s="141">
        <v>0</v>
      </c>
      <c r="HL41" s="134"/>
      <c r="HM41" s="142" t="str">
        <f>IF($AU$5&lt;&gt;0,IF(OR($O$5="CLERC",$O$5="PALADIN"),Sorts!AP9,Sorts!AO33),"")</f>
        <v>Doigt de Mort</v>
      </c>
      <c r="HN41" s="142"/>
      <c r="HO41" s="142"/>
      <c r="HP41" s="142" t="str">
        <f>IF($AU$5&lt;&gt;0,IF(OR($O$5="CLERC",$O$5="PALADIN"),Sorts!AQ9,Sorts!AO33),"")</f>
        <v>Doigt de Mort</v>
      </c>
      <c r="HQ41" s="142"/>
      <c r="HR41" s="142"/>
      <c r="HS41" s="89" t="str">
        <f>IF($AU$5&lt;&gt;0,IF(OR($O$5="CLERC",$O$5="PALADIN"),Sorts!AR9,Sorts!AO33),"")</f>
        <v>Doigt de Mort</v>
      </c>
      <c r="HT41" s="89" t="str">
        <f>IF($AU$5&lt;&gt;0,IF(OR($O$5="CLERC",$O$5="PALADIN"),Sorts!AS9,Sorts!AO33),"")</f>
        <v>Doigt de Mort</v>
      </c>
      <c r="HU41" s="94" t="str">
        <f>IF($AU$5&lt;&gt;0,IF(OR($O$5="CLERC",$O$5="PALADIN"),Sorts!AT9,Sorts!AO33),"")</f>
        <v>Doigt de Mort</v>
      </c>
      <c r="HV41" s="89"/>
      <c r="HW41" s="133" t="s">
        <v>1391</v>
      </c>
      <c r="HX41" s="134"/>
      <c r="HY41" s="89">
        <v>6</v>
      </c>
      <c r="HZ41" s="135" t="str">
        <f>IF($AU$7&lt;&gt;0,IF($O$5="Illusionniste",Sorts!AU124,Sorts!AO80),"")</f>
        <v/>
      </c>
      <c r="IA41" s="136"/>
      <c r="IB41" s="136"/>
      <c r="IC41" s="136"/>
      <c r="ID41" s="136"/>
      <c r="IE41" s="136"/>
      <c r="IF41" s="136"/>
      <c r="IG41" s="136"/>
      <c r="IH41" s="136"/>
      <c r="II41" s="136"/>
      <c r="IJ41" s="136"/>
      <c r="IK41" s="136"/>
      <c r="IL41" s="136"/>
      <c r="IM41" s="136">
        <v>0</v>
      </c>
      <c r="IN41" s="137"/>
      <c r="IO41" s="138" t="str">
        <f>IF($AU$7&lt;&gt;0,IF($O$5="Illusionniste",Sorts!AV124,Sorts!AP80),"")</f>
        <v/>
      </c>
      <c r="IP41" s="134"/>
      <c r="IQ41" s="142" t="str">
        <f>IF($AU$7&lt;&gt;0,IF($O$5="Illusionniste",Sorts!AW124,Sorts!AQ80),"")</f>
        <v/>
      </c>
      <c r="IR41" s="142"/>
      <c r="IS41" s="142"/>
      <c r="IT41" s="89" t="str">
        <f>IF($AU$7&lt;&gt;0,IF($O$5="Illusionniste",Sorts!AX124,Sorts!AR80),"")</f>
        <v/>
      </c>
      <c r="IU41" s="89" t="str">
        <f>IF($AU$7&lt;&gt;0,IF($O$5="Illusionniste",Sorts!AY124,Sorts!AS80),"")</f>
        <v/>
      </c>
      <c r="IV41" s="94" t="str">
        <f>IF($AU$7&lt;&gt;0,IF($O$5="Illusionniste",Sorts!AZ124,Sorts!AT80),"")</f>
        <v/>
      </c>
      <c r="IW41" s="61"/>
      <c r="IY41" s="87"/>
      <c r="IZ41" s="139"/>
      <c r="JA41" s="139"/>
      <c r="JB41" s="139"/>
      <c r="JC41" s="139"/>
      <c r="JD41" s="139"/>
      <c r="JE41" s="139"/>
      <c r="JF41" s="139"/>
      <c r="JG41" s="139"/>
      <c r="JH41" s="139"/>
      <c r="JI41" s="139"/>
      <c r="JJ41" s="139"/>
      <c r="JK41" s="139"/>
      <c r="JL41" s="140"/>
      <c r="JM41" s="141"/>
      <c r="JN41" s="134"/>
      <c r="JO41" s="142"/>
      <c r="JP41" s="142"/>
      <c r="JQ41" s="142"/>
      <c r="JR41" s="142"/>
      <c r="JS41" s="142"/>
      <c r="JT41" s="142"/>
      <c r="JU41" s="89"/>
      <c r="JV41" s="89"/>
      <c r="JW41" s="94"/>
      <c r="JX41" s="89"/>
      <c r="JY41" s="133" t="s">
        <v>1391</v>
      </c>
      <c r="JZ41" s="134"/>
      <c r="KA41" s="89">
        <v>6</v>
      </c>
      <c r="KB41" s="135" t="str">
        <f>IF($AU$7&lt;&gt;0,IF($O$5="Illusionniste",Sorts!BB124,Sorts!BA80),"")</f>
        <v/>
      </c>
      <c r="KC41" s="136"/>
      <c r="KD41" s="136"/>
      <c r="KE41" s="136"/>
      <c r="KF41" s="136"/>
      <c r="KG41" s="136"/>
      <c r="KH41" s="136"/>
      <c r="KI41" s="136"/>
      <c r="KJ41" s="136"/>
      <c r="KK41" s="136"/>
      <c r="KL41" s="136"/>
      <c r="KM41" s="136"/>
      <c r="KN41" s="136"/>
      <c r="KO41" s="136">
        <v>0</v>
      </c>
      <c r="KP41" s="137"/>
      <c r="KQ41" s="138" t="str">
        <f>IF($AU$7&lt;&gt;0,IF($O$5="Illusionniste",Sorts!BB124,Sorts!BB80),"")</f>
        <v/>
      </c>
      <c r="KR41" s="134"/>
      <c r="KS41" s="142" t="str">
        <f>IF($AU$7&lt;&gt;0,IF($O$5="Illusionniste",Sorts!BB124,Sorts!BC80),"")</f>
        <v/>
      </c>
      <c r="KT41" s="142"/>
      <c r="KU41" s="142"/>
      <c r="KV41" s="89" t="str">
        <f>IF($AU$7&lt;&gt;0,IF($O$5="Illusionniste",Sorts!BB124,Sorts!BD80),"")</f>
        <v/>
      </c>
      <c r="KW41" s="89" t="str">
        <f>IF($AU$7&lt;&gt;0,IF($O$5="Illusionniste",Sorts!BB124,Sorts!BE80),"")</f>
        <v/>
      </c>
      <c r="KX41" s="94" t="str">
        <f>IF($AU$7&lt;&gt;0,IF($O$5="Illusionniste",Sorts!BB124,Sorts!BF80),"")</f>
        <v/>
      </c>
    </row>
    <row r="42" spans="2:310" ht="21" customHeight="1" thickTop="1" thickBot="1" x14ac:dyDescent="0.4">
      <c r="B42" s="102" t="s">
        <v>75</v>
      </c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27"/>
      <c r="AG42" s="27"/>
      <c r="AH42" s="27"/>
      <c r="AI42" s="27"/>
      <c r="AJ42" s="27"/>
      <c r="AK42" s="27"/>
      <c r="AL42" s="27"/>
      <c r="AM42" s="27"/>
      <c r="AN42" s="27"/>
      <c r="AO42" s="28"/>
      <c r="AQ42" s="87">
        <v>33</v>
      </c>
      <c r="AR42" s="139"/>
      <c r="AS42" s="139"/>
      <c r="AT42" s="139"/>
      <c r="AU42" s="139"/>
      <c r="AV42" s="139"/>
      <c r="AW42" s="139"/>
      <c r="AX42" s="139"/>
      <c r="AY42" s="139"/>
      <c r="AZ42" s="139"/>
      <c r="BA42" s="139"/>
      <c r="BB42" s="139"/>
      <c r="BC42" s="139"/>
      <c r="BD42" s="140"/>
      <c r="BE42" s="141">
        <v>0</v>
      </c>
      <c r="BF42" s="139"/>
      <c r="BG42" s="142"/>
      <c r="BH42" s="142"/>
      <c r="BI42" s="142"/>
      <c r="BJ42" s="142"/>
      <c r="BK42" s="142"/>
      <c r="BL42" s="142"/>
      <c r="BM42" s="89"/>
      <c r="BN42" s="89"/>
      <c r="BO42" s="94"/>
      <c r="BP42" s="89"/>
      <c r="BQ42" s="133" t="s">
        <v>1391</v>
      </c>
      <c r="BR42" s="134"/>
      <c r="BS42" s="89">
        <v>33</v>
      </c>
      <c r="BT42" s="135" t="str">
        <f>IF($AU$7&lt;&gt;0,IF($O$5="ILLUSIONNISTE",Sorts!K151,Sorts!E107),"")</f>
        <v/>
      </c>
      <c r="BU42" s="136"/>
      <c r="BV42" s="136"/>
      <c r="BW42" s="136"/>
      <c r="BX42" s="136"/>
      <c r="BY42" s="136"/>
      <c r="BZ42" s="136"/>
      <c r="CA42" s="136"/>
      <c r="CB42" s="136"/>
      <c r="CC42" s="136"/>
      <c r="CD42" s="136"/>
      <c r="CE42" s="136"/>
      <c r="CF42" s="136"/>
      <c r="CG42" s="136">
        <v>0</v>
      </c>
      <c r="CH42" s="137"/>
      <c r="CI42" s="138" t="str">
        <f>IF($AU$7&lt;&gt;0,IF($O$5="ILLUSIONNISTE",Sorts!L151,Sorts!F107),"")</f>
        <v/>
      </c>
      <c r="CJ42" s="134"/>
      <c r="CK42" s="142" t="str">
        <f>IF($AU$7&lt;&gt;0,IF($O$5="ILLUSIONNISTE",Sorts!M151,Sorts!G107),"")</f>
        <v/>
      </c>
      <c r="CL42" s="142"/>
      <c r="CM42" s="142"/>
      <c r="CN42" s="89" t="str">
        <f>IF($AU$7&lt;&gt;0,IF($O$5="ILLUSIONNISTE",Sorts!N151,Sorts!H107),"")</f>
        <v/>
      </c>
      <c r="CO42" s="89" t="str">
        <f>IF($AU$7&lt;&gt;0,IF($O$5="ILLUSIONNISTE",Sorts!O151,Sorts!I107),"")</f>
        <v/>
      </c>
      <c r="CP42" s="94" t="str">
        <f>IF($AU$7&lt;&gt;0,IF($O$5="ILLUSIONNISTE",Sorts!P151,Sorts!J107),"")</f>
        <v/>
      </c>
      <c r="CQ42" s="61"/>
      <c r="CS42" s="87">
        <v>1</v>
      </c>
      <c r="CT42" s="139" t="str">
        <f>IF($AU$5&lt;&gt;0,IF(OR($O$5="CLERC",$O$5="PALADIN"),Sorts!Q4,Sorts!Q28),"")</f>
        <v>Arbre</v>
      </c>
      <c r="CU42" s="139"/>
      <c r="CV42" s="139"/>
      <c r="CW42" s="139"/>
      <c r="CX42" s="139"/>
      <c r="CY42" s="139"/>
      <c r="CZ42" s="139"/>
      <c r="DA42" s="139"/>
      <c r="DB42" s="139"/>
      <c r="DC42" s="139"/>
      <c r="DD42" s="139"/>
      <c r="DE42" s="139"/>
      <c r="DF42" s="140"/>
      <c r="DG42" s="141">
        <v>0</v>
      </c>
      <c r="DH42" s="134"/>
      <c r="DI42" s="142">
        <f>IF($AU$5&lt;&gt;0,IF(OR($O$5="CLERC",$O$5="PALADIN"),Sorts!R4,Sorts!R28),"")</f>
        <v>0</v>
      </c>
      <c r="DJ42" s="142"/>
      <c r="DK42" s="142"/>
      <c r="DL42" s="142" t="str">
        <f>IF($AU$5&lt;&gt;0,IF(OR($O$5="CLERC",$O$5="PALADIN"),Sorts!S4,Sorts!S28),"")</f>
        <v>6t+1/n</v>
      </c>
      <c r="DM42" s="142"/>
      <c r="DN42" s="142"/>
      <c r="DO42" s="89" t="str">
        <f>IF($AU$5&lt;&gt;0,IF(OR($O$5="CLERC",$O$5="PALADIN"),Sorts!T4,Sorts!T28),"")</f>
        <v>X</v>
      </c>
      <c r="DP42" s="89" t="str">
        <f>IF($AU$5&lt;&gt;0,IF(OR($O$5="CLERC",$O$5="PALADIN"),Sorts!U4,Sorts!U28),"")</f>
        <v>X</v>
      </c>
      <c r="DQ42" s="94" t="str">
        <f>IF($AU$5&lt;&gt;0,IF(OR($O$5="CLERC",$O$5="PALADIN"),Sorts!V4,Sorts!V28),"")</f>
        <v>X</v>
      </c>
      <c r="DR42" s="89"/>
      <c r="DS42" s="133" t="s">
        <v>1391</v>
      </c>
      <c r="DT42" s="134"/>
      <c r="DU42" s="89">
        <v>1</v>
      </c>
      <c r="DV42" s="135" t="str">
        <f>IF($AU$7&lt;&gt;0,IF($O$5="Illusionniste",Sorts!W119,Sorts!Q75),"")</f>
        <v/>
      </c>
      <c r="DW42" s="136"/>
      <c r="DX42" s="136"/>
      <c r="DY42" s="136"/>
      <c r="DZ42" s="136"/>
      <c r="EA42" s="136"/>
      <c r="EB42" s="136"/>
      <c r="EC42" s="136"/>
      <c r="ED42" s="136"/>
      <c r="EE42" s="136"/>
      <c r="EF42" s="136"/>
      <c r="EG42" s="136"/>
      <c r="EH42" s="136"/>
      <c r="EI42" s="136">
        <v>0</v>
      </c>
      <c r="EJ42" s="137"/>
      <c r="EK42" s="138" t="str">
        <f>IF($AU$7&lt;&gt;0,IF($O$5="Illusionniste",Sorts!X119,Sorts!R75),"")</f>
        <v/>
      </c>
      <c r="EL42" s="134"/>
      <c r="EM42" s="142" t="str">
        <f>IF($AU$7&lt;&gt;0,IF($O$5="Illusionniste",Sorts!Y119,Sorts!S75),"")</f>
        <v/>
      </c>
      <c r="EN42" s="142"/>
      <c r="EO42" s="142"/>
      <c r="EP42" s="89" t="str">
        <f>IF($AU$7&lt;&gt;0,IF($O$5="Illusionniste",Sorts!Z119,Sorts!T75),"")</f>
        <v/>
      </c>
      <c r="EQ42" s="89" t="str">
        <f>IF($AU$7&lt;&gt;0,IF($O$5="Illusionniste",Sorts!AA119,Sorts!U75),"")</f>
        <v/>
      </c>
      <c r="ER42" s="94" t="str">
        <f>IF($AU$7&lt;&gt;0,IF($O$5="Illusionniste",Sorts!AB119,Sorts!V75),"")</f>
        <v/>
      </c>
      <c r="ES42" s="61"/>
      <c r="EU42" s="87">
        <v>5</v>
      </c>
      <c r="EV42" s="139" t="str">
        <f>IF($AU$5&lt;&gt;0,IF(OR($O$5="CLERC",$O$5="PALADIN"),Sorts!AC8,Sorts!AC32),"")</f>
        <v>Croissance animale</v>
      </c>
      <c r="EW42" s="139"/>
      <c r="EX42" s="139"/>
      <c r="EY42" s="139"/>
      <c r="EZ42" s="139"/>
      <c r="FA42" s="139"/>
      <c r="FB42" s="139"/>
      <c r="FC42" s="139"/>
      <c r="FD42" s="139"/>
      <c r="FE42" s="139"/>
      <c r="FF42" s="139"/>
      <c r="FG42" s="139"/>
      <c r="FH42" s="140"/>
      <c r="FI42" s="141">
        <v>0</v>
      </c>
      <c r="FJ42" s="134"/>
      <c r="FK42" s="142" t="str">
        <f>IF($AU$5&lt;&gt;0,IF(OR($O$5="CLERC",$O$5="PALADIN"),Sorts!AD8,Sorts!AD32),"")</f>
        <v>8''</v>
      </c>
      <c r="FL42" s="142"/>
      <c r="FM42" s="142"/>
      <c r="FN42" s="142" t="str">
        <f>IF($AU$5&lt;&gt;0,IF(OR($O$5="CLERC",$O$5="PALADIN"),Sorts!AE8,Sorts!AE32),"")</f>
        <v>2r/n</v>
      </c>
      <c r="FO42" s="142"/>
      <c r="FP42" s="142"/>
      <c r="FQ42" s="89" t="str">
        <f>IF($AU$5&lt;&gt;0,IF(OR($O$5="CLERC",$O$5="PALADIN"),Sorts!AF8,Sorts!AF32),"")</f>
        <v>X</v>
      </c>
      <c r="FR42" s="89" t="str">
        <f>IF($AU$5&lt;&gt;0,IF(OR($O$5="CLERC",$O$5="PALADIN"),Sorts!AG8,Sorts!AG32),"")</f>
        <v>X</v>
      </c>
      <c r="FS42" s="94" t="str">
        <f>IF($AU$5&lt;&gt;0,IF(OR($O$5="CLERC",$O$5="PALADIN"),Sorts!AH8,Sorts!AH32),"")</f>
        <v>X</v>
      </c>
      <c r="FT42" s="89"/>
      <c r="FU42" s="133" t="s">
        <v>1391</v>
      </c>
      <c r="FV42" s="134"/>
      <c r="FW42" s="89">
        <v>5</v>
      </c>
      <c r="FX42" s="135" t="str">
        <f>IF($AU$7&lt;&gt;0,IF($O$5="Illusionniste",Sorts!AI123,Sorts!AC79),"")</f>
        <v/>
      </c>
      <c r="FY42" s="136"/>
      <c r="FZ42" s="136"/>
      <c r="GA42" s="136"/>
      <c r="GB42" s="136"/>
      <c r="GC42" s="136"/>
      <c r="GD42" s="136"/>
      <c r="GE42" s="136"/>
      <c r="GF42" s="136"/>
      <c r="GG42" s="136"/>
      <c r="GH42" s="136"/>
      <c r="GI42" s="136"/>
      <c r="GJ42" s="136"/>
      <c r="GK42" s="136">
        <v>0</v>
      </c>
      <c r="GL42" s="137"/>
      <c r="GM42" s="138" t="str">
        <f>IF($AU$7&lt;&gt;0,IF($O$5="Illusionniste",Sorts!AJ123,Sorts!AD79),"")</f>
        <v/>
      </c>
      <c r="GN42" s="134"/>
      <c r="GO42" s="142" t="str">
        <f>IF($AU$7&lt;&gt;0,IF($O$5="Illusionniste",Sorts!AK123,Sorts!AE79),"")</f>
        <v/>
      </c>
      <c r="GP42" s="142"/>
      <c r="GQ42" s="142"/>
      <c r="GR42" s="89" t="str">
        <f>IF($AU$7&lt;&gt;0,IF($O$5="Illusionniste",Sorts!AL123,Sorts!AF79),"")</f>
        <v/>
      </c>
      <c r="GS42" s="89" t="str">
        <f>IF($AU$7&lt;&gt;0,IF($O$5="Illusionniste",Sorts!AM123,Sorts!AG79),"")</f>
        <v/>
      </c>
      <c r="GT42" s="94" t="str">
        <f>IF($AU$7&lt;&gt;0,IF($O$5="Illusionniste",Sorts!AN123,Sorts!AH79),"")</f>
        <v/>
      </c>
      <c r="GU42" s="61"/>
      <c r="GW42" s="87">
        <v>7</v>
      </c>
      <c r="GX42" s="139" t="str">
        <f>IF($AU$5&lt;&gt;0,IF(OR($O$5="CLERC",$O$5="PALADIN"),Sorts!AO10,Sorts!AO34),"")</f>
        <v>Invocation d’un Élémental de Terre</v>
      </c>
      <c r="GY42" s="139"/>
      <c r="GZ42" s="139"/>
      <c r="HA42" s="139"/>
      <c r="HB42" s="139"/>
      <c r="HC42" s="139"/>
      <c r="HD42" s="139"/>
      <c r="HE42" s="139"/>
      <c r="HF42" s="139"/>
      <c r="HG42" s="139"/>
      <c r="HH42" s="139"/>
      <c r="HI42" s="139"/>
      <c r="HJ42" s="140"/>
      <c r="HK42" s="141">
        <v>0</v>
      </c>
      <c r="HL42" s="134"/>
      <c r="HM42" s="142" t="str">
        <f>IF($AU$5&lt;&gt;0,IF(OR($O$5="CLERC",$O$5="PALADIN"),Sorts!AP10,Sorts!AO34),"")</f>
        <v>Invocation d’un Élémental de Terre</v>
      </c>
      <c r="HN42" s="142"/>
      <c r="HO42" s="142"/>
      <c r="HP42" s="142" t="str">
        <f>IF($AU$5&lt;&gt;0,IF(OR($O$5="CLERC",$O$5="PALADIN"),Sorts!AQ10,Sorts!AO34),"")</f>
        <v>Invocation d’un Élémental de Terre</v>
      </c>
      <c r="HQ42" s="142"/>
      <c r="HR42" s="142"/>
      <c r="HS42" s="89" t="str">
        <f>IF($AU$5&lt;&gt;0,IF(OR($O$5="CLERC",$O$5="PALADIN"),Sorts!AR10,Sorts!AO34),"")</f>
        <v>Invocation d’un Élémental de Terre</v>
      </c>
      <c r="HT42" s="89" t="str">
        <f>IF($AU$5&lt;&gt;0,IF(OR($O$5="CLERC",$O$5="PALADIN"),Sorts!AS10,Sorts!AO34),"")</f>
        <v>Invocation d’un Élémental de Terre</v>
      </c>
      <c r="HU42" s="94" t="str">
        <f>IF($AU$5&lt;&gt;0,IF(OR($O$5="CLERC",$O$5="PALADIN"),Sorts!AT10,Sorts!AO34),"")</f>
        <v>Invocation d’un Élémental de Terre</v>
      </c>
      <c r="HV42" s="89"/>
      <c r="HW42" s="133" t="s">
        <v>1391</v>
      </c>
      <c r="HX42" s="134"/>
      <c r="HY42" s="89">
        <v>7</v>
      </c>
      <c r="HZ42" s="135" t="str">
        <f>IF($AU$7&lt;&gt;0,IF($O$5="Illusionniste",Sorts!AU125,Sorts!AO81),"")</f>
        <v/>
      </c>
      <c r="IA42" s="136"/>
      <c r="IB42" s="136"/>
      <c r="IC42" s="136"/>
      <c r="ID42" s="136"/>
      <c r="IE42" s="136"/>
      <c r="IF42" s="136"/>
      <c r="IG42" s="136"/>
      <c r="IH42" s="136"/>
      <c r="II42" s="136"/>
      <c r="IJ42" s="136"/>
      <c r="IK42" s="136"/>
      <c r="IL42" s="136"/>
      <c r="IM42" s="136">
        <v>0</v>
      </c>
      <c r="IN42" s="137"/>
      <c r="IO42" s="138" t="str">
        <f>IF($AU$7&lt;&gt;0,IF($O$5="Illusionniste",Sorts!AV125,Sorts!AP81),"")</f>
        <v/>
      </c>
      <c r="IP42" s="134"/>
      <c r="IQ42" s="142" t="str">
        <f>IF($AU$7&lt;&gt;0,IF($O$5="Illusionniste",Sorts!AW125,Sorts!AQ81),"")</f>
        <v/>
      </c>
      <c r="IR42" s="142"/>
      <c r="IS42" s="142"/>
      <c r="IT42" s="89" t="str">
        <f>IF($AU$7&lt;&gt;0,IF($O$5="Illusionniste",Sorts!AX125,Sorts!AR81),"")</f>
        <v/>
      </c>
      <c r="IU42" s="89" t="str">
        <f>IF($AU$7&lt;&gt;0,IF($O$5="Illusionniste",Sorts!AY125,Sorts!AS81),"")</f>
        <v/>
      </c>
      <c r="IV42" s="94" t="str">
        <f>IF($AU$7&lt;&gt;0,IF($O$5="Illusionniste",Sorts!AZ125,Sorts!AT81),"")</f>
        <v/>
      </c>
      <c r="IW42" s="61"/>
      <c r="IY42" s="87"/>
      <c r="IZ42" s="139"/>
      <c r="JA42" s="139"/>
      <c r="JB42" s="139"/>
      <c r="JC42" s="139"/>
      <c r="JD42" s="139"/>
      <c r="JE42" s="139"/>
      <c r="JF42" s="139"/>
      <c r="JG42" s="139"/>
      <c r="JH42" s="139"/>
      <c r="JI42" s="139"/>
      <c r="JJ42" s="139"/>
      <c r="JK42" s="139"/>
      <c r="JL42" s="140"/>
      <c r="JM42" s="141"/>
      <c r="JN42" s="134"/>
      <c r="JO42" s="142"/>
      <c r="JP42" s="142"/>
      <c r="JQ42" s="142"/>
      <c r="JR42" s="142"/>
      <c r="JS42" s="142"/>
      <c r="JT42" s="142"/>
      <c r="JU42" s="89"/>
      <c r="JV42" s="89"/>
      <c r="JW42" s="94"/>
      <c r="JX42" s="89"/>
      <c r="JY42" s="133" t="s">
        <v>1391</v>
      </c>
      <c r="JZ42" s="134"/>
      <c r="KA42" s="89">
        <v>7</v>
      </c>
      <c r="KB42" s="135" t="str">
        <f>IF($AU$7&lt;&gt;0,IF($O$5="Illusionniste",Sorts!BB125,Sorts!BA81),"")</f>
        <v/>
      </c>
      <c r="KC42" s="136"/>
      <c r="KD42" s="136"/>
      <c r="KE42" s="136"/>
      <c r="KF42" s="136"/>
      <c r="KG42" s="136"/>
      <c r="KH42" s="136"/>
      <c r="KI42" s="136"/>
      <c r="KJ42" s="136"/>
      <c r="KK42" s="136"/>
      <c r="KL42" s="136"/>
      <c r="KM42" s="136"/>
      <c r="KN42" s="136"/>
      <c r="KO42" s="136">
        <v>0</v>
      </c>
      <c r="KP42" s="137"/>
      <c r="KQ42" s="138" t="str">
        <f>IF($AU$7&lt;&gt;0,IF($O$5="Illusionniste",Sorts!BB125,Sorts!BB81),"")</f>
        <v/>
      </c>
      <c r="KR42" s="134"/>
      <c r="KS42" s="142" t="str">
        <f>IF($AU$7&lt;&gt;0,IF($O$5="Illusionniste",Sorts!BB125,Sorts!BC81),"")</f>
        <v/>
      </c>
      <c r="KT42" s="142"/>
      <c r="KU42" s="142"/>
      <c r="KV42" s="89" t="str">
        <f>IF($AU$7&lt;&gt;0,IF($O$5="Illusionniste",Sorts!BB125,Sorts!BD81),"")</f>
        <v/>
      </c>
      <c r="KW42" s="89" t="str">
        <f>IF($AU$7&lt;&gt;0,IF($O$5="Illusionniste",Sorts!BB125,Sorts!BE81),"")</f>
        <v/>
      </c>
      <c r="KX42" s="94" t="str">
        <f>IF($AU$7&lt;&gt;0,IF($O$5="Illusionniste",Sorts!BB125,Sorts!BF81),"")</f>
        <v/>
      </c>
    </row>
    <row r="43" spans="2:310" ht="18.75" thickBot="1" x14ac:dyDescent="0.4">
      <c r="B43" s="16"/>
      <c r="F43" s="7" t="s">
        <v>569</v>
      </c>
      <c r="S43" s="165" t="s">
        <v>76</v>
      </c>
      <c r="T43" s="166"/>
      <c r="U43" s="166"/>
      <c r="V43" s="167"/>
      <c r="W43" s="165" t="s">
        <v>77</v>
      </c>
      <c r="X43" s="166"/>
      <c r="Y43" s="166"/>
      <c r="Z43" s="166"/>
      <c r="AA43" s="166"/>
      <c r="AB43" s="166"/>
      <c r="AC43" s="166"/>
      <c r="AD43" s="167"/>
      <c r="AE43" s="165" t="s">
        <v>1148</v>
      </c>
      <c r="AF43" s="166"/>
      <c r="AG43" s="166"/>
      <c r="AH43" s="166"/>
      <c r="AI43" s="167"/>
      <c r="AJ43" s="105"/>
      <c r="AK43" s="108" t="s">
        <v>408</v>
      </c>
      <c r="AL43" s="109"/>
      <c r="AM43" s="109"/>
      <c r="AN43" s="109"/>
      <c r="AO43" s="110"/>
      <c r="AQ43" s="87">
        <v>34</v>
      </c>
      <c r="AR43" s="139"/>
      <c r="AS43" s="139"/>
      <c r="AT43" s="139"/>
      <c r="AU43" s="139"/>
      <c r="AV43" s="139"/>
      <c r="AW43" s="139"/>
      <c r="AX43" s="139"/>
      <c r="AY43" s="139"/>
      <c r="AZ43" s="139"/>
      <c r="BA43" s="139"/>
      <c r="BB43" s="139"/>
      <c r="BC43" s="139"/>
      <c r="BD43" s="140"/>
      <c r="BE43" s="141">
        <v>0</v>
      </c>
      <c r="BF43" s="139"/>
      <c r="BG43" s="142"/>
      <c r="BH43" s="142"/>
      <c r="BI43" s="142"/>
      <c r="BJ43" s="142"/>
      <c r="BK43" s="142"/>
      <c r="BL43" s="142"/>
      <c r="BM43" s="89"/>
      <c r="BN43" s="89"/>
      <c r="BO43" s="94"/>
      <c r="BP43" s="89"/>
      <c r="BQ43" s="133" t="s">
        <v>1391</v>
      </c>
      <c r="BR43" s="134"/>
      <c r="BS43" s="89">
        <v>34</v>
      </c>
      <c r="BT43" s="135" t="str">
        <f>IF($AU$7&lt;&gt;0,IF($O$5="ILLUSIONNISTE",Sorts!K152,Sorts!E108),"")</f>
        <v/>
      </c>
      <c r="BU43" s="136"/>
      <c r="BV43" s="136"/>
      <c r="BW43" s="136"/>
      <c r="BX43" s="136"/>
      <c r="BY43" s="136"/>
      <c r="BZ43" s="136"/>
      <c r="CA43" s="136"/>
      <c r="CB43" s="136"/>
      <c r="CC43" s="136"/>
      <c r="CD43" s="136"/>
      <c r="CE43" s="136"/>
      <c r="CF43" s="136"/>
      <c r="CG43" s="136">
        <v>0</v>
      </c>
      <c r="CH43" s="137"/>
      <c r="CI43" s="138" t="str">
        <f>IF($AU$7&lt;&gt;0,IF($O$5="ILLUSIONNISTE",Sorts!L152,Sorts!F108),"")</f>
        <v/>
      </c>
      <c r="CJ43" s="134"/>
      <c r="CK43" s="142" t="str">
        <f>IF($AU$7&lt;&gt;0,IF($O$5="ILLUSIONNISTE",Sorts!M152,Sorts!G108),"")</f>
        <v/>
      </c>
      <c r="CL43" s="142"/>
      <c r="CM43" s="142"/>
      <c r="CN43" s="89" t="str">
        <f>IF($AU$7&lt;&gt;0,IF($O$5="ILLUSIONNISTE",Sorts!N152,Sorts!H108),"")</f>
        <v/>
      </c>
      <c r="CO43" s="89" t="str">
        <f>IF($AU$7&lt;&gt;0,IF($O$5="ILLUSIONNISTE",Sorts!O152,Sorts!I108),"")</f>
        <v/>
      </c>
      <c r="CP43" s="94" t="str">
        <f>IF($AU$7&lt;&gt;0,IF($O$5="ILLUSIONNISTE",Sorts!P152,Sorts!J108),"")</f>
        <v/>
      </c>
      <c r="CQ43" s="61"/>
      <c r="CS43" s="87">
        <v>2</v>
      </c>
      <c r="CT43" s="139" t="str">
        <f>IF($AU$5&lt;&gt;0,IF(OR($O$5="CLERC",$O$5="PALADIN"),Sorts!Q5,Sorts!Q29),"")</f>
        <v>Contre-Poison</v>
      </c>
      <c r="CU43" s="139"/>
      <c r="CV43" s="139"/>
      <c r="CW43" s="139"/>
      <c r="CX43" s="139"/>
      <c r="CY43" s="139"/>
      <c r="CZ43" s="139"/>
      <c r="DA43" s="139"/>
      <c r="DB43" s="139"/>
      <c r="DC43" s="139"/>
      <c r="DD43" s="139"/>
      <c r="DE43" s="139"/>
      <c r="DF43" s="140"/>
      <c r="DG43" s="141">
        <v>0</v>
      </c>
      <c r="DH43" s="134"/>
      <c r="DI43" s="142" t="str">
        <f>IF($AU$5&lt;&gt;0,IF(OR($O$5="CLERC",$O$5="PALADIN"),Sorts!R5,Sorts!R29),"")</f>
        <v>T</v>
      </c>
      <c r="DJ43" s="142"/>
      <c r="DK43" s="142"/>
      <c r="DL43" s="142" t="str">
        <f>IF($AU$5&lt;&gt;0,IF(OR($O$5="CLERC",$O$5="PALADIN"),Sorts!S5,Sorts!S29),"")</f>
        <v>P</v>
      </c>
      <c r="DM43" s="142"/>
      <c r="DN43" s="142"/>
      <c r="DO43" s="89" t="str">
        <f>IF($AU$5&lt;&gt;0,IF(OR($O$5="CLERC",$O$5="PALADIN"),Sorts!T5,Sorts!T29),"")</f>
        <v>X</v>
      </c>
      <c r="DP43" s="89" t="str">
        <f>IF($AU$5&lt;&gt;0,IF(OR($O$5="CLERC",$O$5="PALADIN"),Sorts!U5,Sorts!U29),"")</f>
        <v>X</v>
      </c>
      <c r="DQ43" s="94" t="str">
        <f>IF($AU$5&lt;&gt;0,IF(OR($O$5="CLERC",$O$5="PALADIN"),Sorts!V5,Sorts!V29),"")</f>
        <v>/</v>
      </c>
      <c r="DR43" s="89"/>
      <c r="DS43" s="133" t="s">
        <v>1391</v>
      </c>
      <c r="DT43" s="134"/>
      <c r="DU43" s="89">
        <v>2</v>
      </c>
      <c r="DV43" s="135" t="str">
        <f>IF($AU$7&lt;&gt;0,IF($O$5="Illusionniste",Sorts!W120,Sorts!Q76),"")</f>
        <v/>
      </c>
      <c r="DW43" s="136"/>
      <c r="DX43" s="136"/>
      <c r="DY43" s="136"/>
      <c r="DZ43" s="136"/>
      <c r="EA43" s="136"/>
      <c r="EB43" s="136"/>
      <c r="EC43" s="136"/>
      <c r="ED43" s="136"/>
      <c r="EE43" s="136"/>
      <c r="EF43" s="136"/>
      <c r="EG43" s="136"/>
      <c r="EH43" s="136"/>
      <c r="EI43" s="136">
        <v>0</v>
      </c>
      <c r="EJ43" s="137"/>
      <c r="EK43" s="138" t="str">
        <f>IF($AU$7&lt;&gt;0,IF($O$5="Illusionniste",Sorts!X120,Sorts!R76),"")</f>
        <v/>
      </c>
      <c r="EL43" s="134"/>
      <c r="EM43" s="142" t="str">
        <f>IF($AU$7&lt;&gt;0,IF($O$5="Illusionniste",Sorts!Y120,Sorts!S76),"")</f>
        <v/>
      </c>
      <c r="EN43" s="142"/>
      <c r="EO43" s="142"/>
      <c r="EP43" s="89" t="str">
        <f>IF($AU$7&lt;&gt;0,IF($O$5="Illusionniste",Sorts!Z120,Sorts!T76),"")</f>
        <v/>
      </c>
      <c r="EQ43" s="89" t="str">
        <f>IF($AU$7&lt;&gt;0,IF($O$5="Illusionniste",Sorts!AA120,Sorts!U76),"")</f>
        <v/>
      </c>
      <c r="ER43" s="94" t="str">
        <f>IF($AU$7&lt;&gt;0,IF($O$5="Illusionniste",Sorts!AB120,Sorts!V76),"")</f>
        <v/>
      </c>
      <c r="ES43" s="61"/>
      <c r="EU43" s="87">
        <v>6</v>
      </c>
      <c r="EV43" s="139" t="str">
        <f>IF($AU$5&lt;&gt;0,IF(OR($O$5="CLERC",$O$5="PALADIN"),Sorts!AC9,Sorts!AC33),"")</f>
        <v>Fléau d’Insectes</v>
      </c>
      <c r="EW43" s="139"/>
      <c r="EX43" s="139"/>
      <c r="EY43" s="139"/>
      <c r="EZ43" s="139"/>
      <c r="FA43" s="139"/>
      <c r="FB43" s="139"/>
      <c r="FC43" s="139"/>
      <c r="FD43" s="139"/>
      <c r="FE43" s="139"/>
      <c r="FF43" s="139"/>
      <c r="FG43" s="139"/>
      <c r="FH43" s="140"/>
      <c r="FI43" s="141">
        <v>0</v>
      </c>
      <c r="FJ43" s="134"/>
      <c r="FK43" s="142" t="str">
        <f>IF($AU$5&lt;&gt;0,IF(OR($O$5="CLERC",$O$5="PALADIN"),Sorts!AD9,Sorts!AD33),"")</f>
        <v>32''</v>
      </c>
      <c r="FL43" s="142"/>
      <c r="FM43" s="142"/>
      <c r="FN43" s="142" t="str">
        <f>IF($AU$5&lt;&gt;0,IF(OR($O$5="CLERC",$O$5="PALADIN"),Sorts!AE9,Sorts!AE33),"")</f>
        <v>1t/n</v>
      </c>
      <c r="FO43" s="142"/>
      <c r="FP43" s="142"/>
      <c r="FQ43" s="89" t="str">
        <f>IF($AU$5&lt;&gt;0,IF(OR($O$5="CLERC",$O$5="PALADIN"),Sorts!AF9,Sorts!AF33),"")</f>
        <v>X</v>
      </c>
      <c r="FR43" s="89" t="str">
        <f>IF($AU$5&lt;&gt;0,IF(OR($O$5="CLERC",$O$5="PALADIN"),Sorts!AG9,Sorts!AG33),"")</f>
        <v>X</v>
      </c>
      <c r="FS43" s="94" t="str">
        <f>IF($AU$5&lt;&gt;0,IF(OR($O$5="CLERC",$O$5="PALADIN"),Sorts!AH9,Sorts!AH33),"")</f>
        <v>X</v>
      </c>
      <c r="FT43" s="89"/>
      <c r="FU43" s="133" t="s">
        <v>1391</v>
      </c>
      <c r="FV43" s="134"/>
      <c r="FW43" s="89">
        <v>6</v>
      </c>
      <c r="FX43" s="135" t="str">
        <f>IF($AU$7&lt;&gt;0,IF($O$5="Illusionniste",Sorts!AI124,Sorts!AC80),"")</f>
        <v/>
      </c>
      <c r="FY43" s="136"/>
      <c r="FZ43" s="136"/>
      <c r="GA43" s="136"/>
      <c r="GB43" s="136"/>
      <c r="GC43" s="136"/>
      <c r="GD43" s="136"/>
      <c r="GE43" s="136"/>
      <c r="GF43" s="136"/>
      <c r="GG43" s="136"/>
      <c r="GH43" s="136"/>
      <c r="GI43" s="136"/>
      <c r="GJ43" s="136"/>
      <c r="GK43" s="136">
        <v>0</v>
      </c>
      <c r="GL43" s="137"/>
      <c r="GM43" s="138" t="str">
        <f>IF($AU$7&lt;&gt;0,IF($O$5="Illusionniste",Sorts!AJ124,Sorts!AD80),"")</f>
        <v/>
      </c>
      <c r="GN43" s="134"/>
      <c r="GO43" s="142" t="str">
        <f>IF($AU$7&lt;&gt;0,IF($O$5="Illusionniste",Sorts!AK124,Sorts!AE80),"")</f>
        <v/>
      </c>
      <c r="GP43" s="142"/>
      <c r="GQ43" s="142"/>
      <c r="GR43" s="89" t="str">
        <f>IF($AU$7&lt;&gt;0,IF($O$5="Illusionniste",Sorts!AL124,Sorts!AF80),"")</f>
        <v/>
      </c>
      <c r="GS43" s="89" t="str">
        <f>IF($AU$7&lt;&gt;0,IF($O$5="Illusionniste",Sorts!AM124,Sorts!AG80),"")</f>
        <v/>
      </c>
      <c r="GT43" s="94" t="str">
        <f>IF($AU$7&lt;&gt;0,IF($O$5="Illusionniste",Sorts!AN124,Sorts!AH80),"")</f>
        <v/>
      </c>
      <c r="GU43" s="61"/>
      <c r="GW43" s="87">
        <v>8</v>
      </c>
      <c r="GX43" s="139" t="str">
        <f>IF($AU$5&lt;&gt;0,IF(OR($O$5="CLERC",$O$5="PALADIN"),Sorts!AO11,Sorts!AO35),"")</f>
        <v>Mort Rampante</v>
      </c>
      <c r="GY43" s="139"/>
      <c r="GZ43" s="139"/>
      <c r="HA43" s="139"/>
      <c r="HB43" s="139"/>
      <c r="HC43" s="139"/>
      <c r="HD43" s="139"/>
      <c r="HE43" s="139"/>
      <c r="HF43" s="139"/>
      <c r="HG43" s="139"/>
      <c r="HH43" s="139"/>
      <c r="HI43" s="139"/>
      <c r="HJ43" s="140"/>
      <c r="HK43" s="141">
        <v>0</v>
      </c>
      <c r="HL43" s="134"/>
      <c r="HM43" s="142" t="str">
        <f>IF($AU$5&lt;&gt;0,IF(OR($O$5="CLERC",$O$5="PALADIN"),Sorts!AP11,Sorts!AO35),"")</f>
        <v>Mort Rampante</v>
      </c>
      <c r="HN43" s="142"/>
      <c r="HO43" s="142"/>
      <c r="HP43" s="142" t="str">
        <f>IF($AU$5&lt;&gt;0,IF(OR($O$5="CLERC",$O$5="PALADIN"),Sorts!AQ11,Sorts!AO35),"")</f>
        <v>Mort Rampante</v>
      </c>
      <c r="HQ43" s="142"/>
      <c r="HR43" s="142"/>
      <c r="HS43" s="89" t="str">
        <f>IF($AU$5&lt;&gt;0,IF(OR($O$5="CLERC",$O$5="PALADIN"),Sorts!AR11,Sorts!AO35),"")</f>
        <v>Mort Rampante</v>
      </c>
      <c r="HT43" s="89" t="str">
        <f>IF($AU$5&lt;&gt;0,IF(OR($O$5="CLERC",$O$5="PALADIN"),Sorts!AS11,Sorts!AO35),"")</f>
        <v>Mort Rampante</v>
      </c>
      <c r="HU43" s="94" t="str">
        <f>IF($AU$5&lt;&gt;0,IF(OR($O$5="CLERC",$O$5="PALADIN"),Sorts!AT11,Sorts!AO35),"")</f>
        <v>Mort Rampante</v>
      </c>
      <c r="HV43" s="89"/>
      <c r="HW43" s="133" t="s">
        <v>1391</v>
      </c>
      <c r="HX43" s="134"/>
      <c r="HY43" s="89">
        <v>8</v>
      </c>
      <c r="HZ43" s="135" t="str">
        <f>IF($AU$7&lt;&gt;0,IF($O$5="Illusionniste",Sorts!AU126,Sorts!AO82),"")</f>
        <v/>
      </c>
      <c r="IA43" s="136"/>
      <c r="IB43" s="136"/>
      <c r="IC43" s="136"/>
      <c r="ID43" s="136"/>
      <c r="IE43" s="136"/>
      <c r="IF43" s="136"/>
      <c r="IG43" s="136"/>
      <c r="IH43" s="136"/>
      <c r="II43" s="136"/>
      <c r="IJ43" s="136"/>
      <c r="IK43" s="136"/>
      <c r="IL43" s="136"/>
      <c r="IM43" s="136">
        <v>0</v>
      </c>
      <c r="IN43" s="137"/>
      <c r="IO43" s="138" t="str">
        <f>IF($AU$7&lt;&gt;0,IF($O$5="Illusionniste",Sorts!AV126,Sorts!AP82),"")</f>
        <v/>
      </c>
      <c r="IP43" s="134"/>
      <c r="IQ43" s="142" t="str">
        <f>IF($AU$7&lt;&gt;0,IF($O$5="Illusionniste",Sorts!AW126,Sorts!AQ82),"")</f>
        <v/>
      </c>
      <c r="IR43" s="142"/>
      <c r="IS43" s="142"/>
      <c r="IT43" s="89" t="str">
        <f>IF($AU$7&lt;&gt;0,IF($O$5="Illusionniste",Sorts!AX126,Sorts!AR82),"")</f>
        <v/>
      </c>
      <c r="IU43" s="89" t="str">
        <f>IF($AU$7&lt;&gt;0,IF($O$5="Illusionniste",Sorts!AY126,Sorts!AS82),"")</f>
        <v/>
      </c>
      <c r="IV43" s="94" t="str">
        <f>IF($AU$7&lt;&gt;0,IF($O$5="Illusionniste",Sorts!AZ126,Sorts!AT82),"")</f>
        <v/>
      </c>
      <c r="IW43" s="61"/>
      <c r="IY43" s="87"/>
      <c r="IZ43" s="139"/>
      <c r="JA43" s="139"/>
      <c r="JB43" s="139"/>
      <c r="JC43" s="139"/>
      <c r="JD43" s="139"/>
      <c r="JE43" s="139"/>
      <c r="JF43" s="139"/>
      <c r="JG43" s="139"/>
      <c r="JH43" s="139"/>
      <c r="JI43" s="139"/>
      <c r="JJ43" s="139"/>
      <c r="JK43" s="139"/>
      <c r="JL43" s="140"/>
      <c r="JM43" s="141"/>
      <c r="JN43" s="134"/>
      <c r="JO43" s="142"/>
      <c r="JP43" s="142"/>
      <c r="JQ43" s="142"/>
      <c r="JR43" s="142"/>
      <c r="JS43" s="142"/>
      <c r="JT43" s="142"/>
      <c r="JU43" s="89"/>
      <c r="JV43" s="89"/>
      <c r="JW43" s="94"/>
      <c r="JX43" s="89"/>
      <c r="JY43" s="133" t="s">
        <v>1391</v>
      </c>
      <c r="JZ43" s="134"/>
      <c r="KA43" s="89">
        <v>8</v>
      </c>
      <c r="KB43" s="135" t="str">
        <f>IF($AU$7&lt;&gt;0,IF($O$5="Illusionniste",Sorts!BB126,Sorts!BA82),"")</f>
        <v/>
      </c>
      <c r="KC43" s="136"/>
      <c r="KD43" s="136"/>
      <c r="KE43" s="136"/>
      <c r="KF43" s="136"/>
      <c r="KG43" s="136"/>
      <c r="KH43" s="136"/>
      <c r="KI43" s="136"/>
      <c r="KJ43" s="136"/>
      <c r="KK43" s="136"/>
      <c r="KL43" s="136"/>
      <c r="KM43" s="136"/>
      <c r="KN43" s="136"/>
      <c r="KO43" s="136">
        <v>0</v>
      </c>
      <c r="KP43" s="137"/>
      <c r="KQ43" s="138" t="str">
        <f>IF($AU$7&lt;&gt;0,IF($O$5="Illusionniste",Sorts!BB126,Sorts!BB82),"")</f>
        <v/>
      </c>
      <c r="KR43" s="134"/>
      <c r="KS43" s="142" t="str">
        <f>IF($AU$7&lt;&gt;0,IF($O$5="Illusionniste",Sorts!BB126,Sorts!BC82),"")</f>
        <v/>
      </c>
      <c r="KT43" s="142"/>
      <c r="KU43" s="142"/>
      <c r="KV43" s="89" t="str">
        <f>IF($AU$7&lt;&gt;0,IF($O$5="Illusionniste",Sorts!BB126,Sorts!BD82),"")</f>
        <v/>
      </c>
      <c r="KW43" s="89" t="str">
        <f>IF($AU$7&lt;&gt;0,IF($O$5="Illusionniste",Sorts!BB126,Sorts!BE82),"")</f>
        <v/>
      </c>
      <c r="KX43" s="94" t="str">
        <f>IF($AU$7&lt;&gt;0,IF($O$5="Illusionniste",Sorts!BB126,Sorts!BF82),"")</f>
        <v/>
      </c>
    </row>
    <row r="44" spans="2:310" ht="21" thickTop="1" thickBot="1" x14ac:dyDescent="0.35">
      <c r="B44" s="16"/>
      <c r="C44" s="208" t="s">
        <v>551</v>
      </c>
      <c r="D44" s="209"/>
      <c r="F44" s="7" t="s">
        <v>570</v>
      </c>
      <c r="I44" s="66">
        <f>VLOOKUP($O$5,Basique!$B$30:$E$41,2,FALSE)</f>
        <v>2</v>
      </c>
      <c r="L44" s="194" t="s">
        <v>78</v>
      </c>
      <c r="M44" s="194"/>
      <c r="N44" s="194"/>
      <c r="O44" s="194"/>
      <c r="P44" s="194"/>
      <c r="Q44" s="194"/>
      <c r="R44" s="66" t="s">
        <v>562</v>
      </c>
      <c r="S44" s="75" t="s">
        <v>563</v>
      </c>
      <c r="T44" s="76" t="s">
        <v>564</v>
      </c>
      <c r="U44" s="210" t="s">
        <v>551</v>
      </c>
      <c r="V44" s="211"/>
      <c r="W44" s="212" t="s">
        <v>566</v>
      </c>
      <c r="X44" s="212"/>
      <c r="Y44" s="187" t="s">
        <v>567</v>
      </c>
      <c r="Z44" s="206"/>
      <c r="AA44" s="52" t="s">
        <v>563</v>
      </c>
      <c r="AB44" s="52" t="s">
        <v>564</v>
      </c>
      <c r="AC44" s="187" t="s">
        <v>568</v>
      </c>
      <c r="AD44" s="206"/>
      <c r="AE44" s="108" t="s">
        <v>329</v>
      </c>
      <c r="AF44" s="188" t="s">
        <v>1468</v>
      </c>
      <c r="AG44" s="206"/>
      <c r="AH44" s="187" t="s">
        <v>1469</v>
      </c>
      <c r="AI44" s="206"/>
      <c r="AJ44" s="105"/>
      <c r="AK44" s="30" t="s">
        <v>581</v>
      </c>
      <c r="AO44" s="29"/>
      <c r="AQ44" s="87">
        <v>35</v>
      </c>
      <c r="AR44" s="139"/>
      <c r="AS44" s="139"/>
      <c r="AT44" s="139"/>
      <c r="AU44" s="139"/>
      <c r="AV44" s="139"/>
      <c r="AW44" s="139"/>
      <c r="AX44" s="139"/>
      <c r="AY44" s="139"/>
      <c r="AZ44" s="139"/>
      <c r="BA44" s="139"/>
      <c r="BB44" s="139"/>
      <c r="BC44" s="139"/>
      <c r="BD44" s="140"/>
      <c r="BE44" s="141">
        <v>0</v>
      </c>
      <c r="BF44" s="139"/>
      <c r="BG44" s="142"/>
      <c r="BH44" s="142"/>
      <c r="BI44" s="142"/>
      <c r="BJ44" s="142"/>
      <c r="BK44" s="142"/>
      <c r="BL44" s="142"/>
      <c r="BM44" s="89"/>
      <c r="BN44" s="89"/>
      <c r="BO44" s="94"/>
      <c r="BP44" s="89"/>
      <c r="BQ44" s="133" t="s">
        <v>1391</v>
      </c>
      <c r="BR44" s="134"/>
      <c r="BS44" s="89">
        <v>35</v>
      </c>
      <c r="BT44" s="135" t="str">
        <f>IF($AU$7&lt;&gt;0,IF($O$5="ILLUSIONNISTE",Sorts!K153,Sorts!E109),"")</f>
        <v/>
      </c>
      <c r="BU44" s="136"/>
      <c r="BV44" s="136"/>
      <c r="BW44" s="136"/>
      <c r="BX44" s="136"/>
      <c r="BY44" s="136"/>
      <c r="BZ44" s="136"/>
      <c r="CA44" s="136"/>
      <c r="CB44" s="136"/>
      <c r="CC44" s="136"/>
      <c r="CD44" s="136"/>
      <c r="CE44" s="136"/>
      <c r="CF44" s="136"/>
      <c r="CG44" s="136">
        <v>0</v>
      </c>
      <c r="CH44" s="137"/>
      <c r="CI44" s="138" t="str">
        <f>IF($AU$7&lt;&gt;0,IF($O$5="ILLUSIONNISTE",Sorts!L153,Sorts!F109),"")</f>
        <v/>
      </c>
      <c r="CJ44" s="134"/>
      <c r="CK44" s="142" t="str">
        <f>IF($AU$7&lt;&gt;0,IF($O$5="ILLUSIONNISTE",Sorts!M153,Sorts!G109),"")</f>
        <v/>
      </c>
      <c r="CL44" s="142"/>
      <c r="CM44" s="142"/>
      <c r="CN44" s="89" t="str">
        <f>IF($AU$7&lt;&gt;0,IF($O$5="ILLUSIONNISTE",Sorts!N153,Sorts!H109),"")</f>
        <v/>
      </c>
      <c r="CO44" s="89" t="str">
        <f>IF($AU$7&lt;&gt;0,IF($O$5="ILLUSIONNISTE",Sorts!O153,Sorts!I109),"")</f>
        <v/>
      </c>
      <c r="CP44" s="94" t="str">
        <f>IF($AU$7&lt;&gt;0,IF($O$5="ILLUSIONNISTE",Sorts!P153,Sorts!J109),"")</f>
        <v/>
      </c>
      <c r="CQ44" s="107"/>
      <c r="CS44" s="87">
        <v>3</v>
      </c>
      <c r="CT44" s="139" t="str">
        <f>IF($AU$5&lt;&gt;0,IF(OR($O$5="CLERC",$O$5="PALADIN"),Sorts!Q6,Sorts!Q30),"")</f>
        <v>Croissance d’Épines</v>
      </c>
      <c r="CU44" s="139"/>
      <c r="CV44" s="139"/>
      <c r="CW44" s="139"/>
      <c r="CX44" s="139"/>
      <c r="CY44" s="139"/>
      <c r="CZ44" s="139"/>
      <c r="DA44" s="139"/>
      <c r="DB44" s="139"/>
      <c r="DC44" s="139"/>
      <c r="DD44" s="139"/>
      <c r="DE44" s="139"/>
      <c r="DF44" s="140"/>
      <c r="DG44" s="141">
        <v>0</v>
      </c>
      <c r="DH44" s="134"/>
      <c r="DI44" s="142" t="str">
        <f>IF($AU$5&lt;&gt;0,IF(OR($O$5="CLERC",$O$5="PALADIN"),Sorts!R6,Sorts!R30),"")</f>
        <v>6''</v>
      </c>
      <c r="DJ44" s="142"/>
      <c r="DK44" s="142"/>
      <c r="DL44" s="142" t="str">
        <f>IF($AU$5&lt;&gt;0,IF(OR($O$5="CLERC",$O$5="PALADIN"),Sorts!S6,Sorts!S30),"")</f>
        <v>3-12t+1/n</v>
      </c>
      <c r="DM44" s="142"/>
      <c r="DN44" s="142"/>
      <c r="DO44" s="89" t="str">
        <f>IF($AU$5&lt;&gt;0,IF(OR($O$5="CLERC",$O$5="PALADIN"),Sorts!T6,Sorts!T30),"")</f>
        <v>X</v>
      </c>
      <c r="DP44" s="89" t="str">
        <f>IF($AU$5&lt;&gt;0,IF(OR($O$5="CLERC",$O$5="PALADIN"),Sorts!U6,Sorts!U30),"")</f>
        <v>X</v>
      </c>
      <c r="DQ44" s="94" t="str">
        <f>IF($AU$5&lt;&gt;0,IF(OR($O$5="CLERC",$O$5="PALADIN"),Sorts!V6,Sorts!V30),"")</f>
        <v>X</v>
      </c>
      <c r="DR44" s="89"/>
      <c r="DS44" s="133" t="s">
        <v>1391</v>
      </c>
      <c r="DT44" s="134"/>
      <c r="DU44" s="89">
        <v>3</v>
      </c>
      <c r="DV44" s="135" t="str">
        <f>IF($AU$7&lt;&gt;0,IF($O$5="Illusionniste",Sorts!W121,Sorts!Q77),"")</f>
        <v/>
      </c>
      <c r="DW44" s="136"/>
      <c r="DX44" s="136"/>
      <c r="DY44" s="136"/>
      <c r="DZ44" s="136"/>
      <c r="EA44" s="136"/>
      <c r="EB44" s="136"/>
      <c r="EC44" s="136"/>
      <c r="ED44" s="136"/>
      <c r="EE44" s="136"/>
      <c r="EF44" s="136"/>
      <c r="EG44" s="136"/>
      <c r="EH44" s="136"/>
      <c r="EI44" s="136">
        <v>0</v>
      </c>
      <c r="EJ44" s="137"/>
      <c r="EK44" s="138" t="str">
        <f>IF($AU$7&lt;&gt;0,IF($O$5="Illusionniste",Sorts!X121,Sorts!R77),"")</f>
        <v/>
      </c>
      <c r="EL44" s="134"/>
      <c r="EM44" s="142" t="str">
        <f>IF($AU$7&lt;&gt;0,IF($O$5="Illusionniste",Sorts!Y121,Sorts!S77),"")</f>
        <v/>
      </c>
      <c r="EN44" s="142"/>
      <c r="EO44" s="142"/>
      <c r="EP44" s="89" t="str">
        <f>IF($AU$7&lt;&gt;0,IF($O$5="Illusionniste",Sorts!Z121,Sorts!T77),"")</f>
        <v/>
      </c>
      <c r="EQ44" s="89" t="str">
        <f>IF($AU$7&lt;&gt;0,IF($O$5="Illusionniste",Sorts!AA121,Sorts!U77),"")</f>
        <v/>
      </c>
      <c r="ER44" s="94" t="str">
        <f>IF($AU$7&lt;&gt;0,IF($O$5="Illusionniste",Sorts!AB121,Sorts!V77),"")</f>
        <v/>
      </c>
      <c r="ES44" s="107"/>
      <c r="EU44" s="87">
        <v>7</v>
      </c>
      <c r="EV44" s="139" t="str">
        <f>IF($AU$5&lt;&gt;0,IF(OR($O$5="CLERC",$O$5="PALADIN"),Sorts!AC10,Sorts!AC34),"")</f>
        <v>Invocation Animale II</v>
      </c>
      <c r="EW44" s="139"/>
      <c r="EX44" s="139"/>
      <c r="EY44" s="139"/>
      <c r="EZ44" s="139"/>
      <c r="FA44" s="139"/>
      <c r="FB44" s="139"/>
      <c r="FC44" s="139"/>
      <c r="FD44" s="139"/>
      <c r="FE44" s="139"/>
      <c r="FF44" s="139"/>
      <c r="FG44" s="139"/>
      <c r="FH44" s="140"/>
      <c r="FI44" s="141">
        <v>0</v>
      </c>
      <c r="FJ44" s="134"/>
      <c r="FK44" s="142" t="str">
        <f>IF($AU$5&lt;&gt;0,IF(OR($O$5="CLERC",$O$5="PALADIN"),Sorts!AD10,Sorts!AD34),"")</f>
        <v>6''/n</v>
      </c>
      <c r="FL44" s="142"/>
      <c r="FM44" s="142"/>
      <c r="FN44" s="142" t="str">
        <f>IF($AU$5&lt;&gt;0,IF(OR($O$5="CLERC",$O$5="PALADIN"),Sorts!AE10,Sorts!AE34),"")</f>
        <v>S</v>
      </c>
      <c r="FO44" s="142"/>
      <c r="FP44" s="142"/>
      <c r="FQ44" s="89" t="str">
        <f>IF($AU$5&lt;&gt;0,IF(OR($O$5="CLERC",$O$5="PALADIN"),Sorts!AF10,Sorts!AF34),"")</f>
        <v>X</v>
      </c>
      <c r="FR44" s="89" t="str">
        <f>IF($AU$5&lt;&gt;0,IF(OR($O$5="CLERC",$O$5="PALADIN"),Sorts!AG10,Sorts!AG34),"")</f>
        <v>X</v>
      </c>
      <c r="FS44" s="94" t="str">
        <f>IF($AU$5&lt;&gt;0,IF(OR($O$5="CLERC",$O$5="PALADIN"),Sorts!AH10,Sorts!AH34),"")</f>
        <v>X</v>
      </c>
      <c r="FT44" s="89"/>
      <c r="FU44" s="133" t="s">
        <v>1391</v>
      </c>
      <c r="FV44" s="134"/>
      <c r="FW44" s="89">
        <v>7</v>
      </c>
      <c r="FX44" s="135" t="str">
        <f>IF($AU$7&lt;&gt;0,IF($O$5="Illusionniste",Sorts!AI125,Sorts!AC81),"")</f>
        <v/>
      </c>
      <c r="FY44" s="136"/>
      <c r="FZ44" s="136"/>
      <c r="GA44" s="136"/>
      <c r="GB44" s="136"/>
      <c r="GC44" s="136"/>
      <c r="GD44" s="136"/>
      <c r="GE44" s="136"/>
      <c r="GF44" s="136"/>
      <c r="GG44" s="136"/>
      <c r="GH44" s="136"/>
      <c r="GI44" s="136"/>
      <c r="GJ44" s="136"/>
      <c r="GK44" s="136">
        <v>0</v>
      </c>
      <c r="GL44" s="137"/>
      <c r="GM44" s="138" t="str">
        <f>IF($AU$7&lt;&gt;0,IF($O$5="Illusionniste",Sorts!AJ125,Sorts!AD81),"")</f>
        <v/>
      </c>
      <c r="GN44" s="134"/>
      <c r="GO44" s="142" t="str">
        <f>IF($AU$7&lt;&gt;0,IF($O$5="Illusionniste",Sorts!AK125,Sorts!AE81),"")</f>
        <v/>
      </c>
      <c r="GP44" s="142"/>
      <c r="GQ44" s="142"/>
      <c r="GR44" s="89" t="str">
        <f>IF($AU$7&lt;&gt;0,IF($O$5="Illusionniste",Sorts!AL125,Sorts!AF81),"")</f>
        <v/>
      </c>
      <c r="GS44" s="89" t="str">
        <f>IF($AU$7&lt;&gt;0,IF($O$5="Illusionniste",Sorts!AM125,Sorts!AG81),"")</f>
        <v/>
      </c>
      <c r="GT44" s="94" t="str">
        <f>IF($AU$7&lt;&gt;0,IF($O$5="Illusionniste",Sorts!AN125,Sorts!AH81),"")</f>
        <v/>
      </c>
      <c r="GU44" s="107"/>
      <c r="GW44" s="87">
        <v>9</v>
      </c>
      <c r="GX44" s="139" t="str">
        <f>IF($AU$5&lt;&gt;0,IF(OR($O$5="CLERC",$O$5="PALADIN"),Sorts!AO12,Sorts!AO36),"")</f>
        <v>Rayon de Soleil</v>
      </c>
      <c r="GY44" s="139"/>
      <c r="GZ44" s="139"/>
      <c r="HA44" s="139"/>
      <c r="HB44" s="139"/>
      <c r="HC44" s="139"/>
      <c r="HD44" s="139"/>
      <c r="HE44" s="139"/>
      <c r="HF44" s="139"/>
      <c r="HG44" s="139"/>
      <c r="HH44" s="139"/>
      <c r="HI44" s="139"/>
      <c r="HJ44" s="140"/>
      <c r="HK44" s="141">
        <v>0</v>
      </c>
      <c r="HL44" s="134"/>
      <c r="HM44" s="142" t="str">
        <f>IF($AU$5&lt;&gt;0,IF(OR($O$5="CLERC",$O$5="PALADIN"),Sorts!AP12,Sorts!AO36),"")</f>
        <v>Rayon de Soleil</v>
      </c>
      <c r="HN44" s="142"/>
      <c r="HO44" s="142"/>
      <c r="HP44" s="142" t="str">
        <f>IF($AU$5&lt;&gt;0,IF(OR($O$5="CLERC",$O$5="PALADIN"),Sorts!AQ12,Sorts!AO36),"")</f>
        <v>Rayon de Soleil</v>
      </c>
      <c r="HQ44" s="142"/>
      <c r="HR44" s="142"/>
      <c r="HS44" s="89" t="str">
        <f>IF($AU$5&lt;&gt;0,IF(OR($O$5="CLERC",$O$5="PALADIN"),Sorts!AR12,Sorts!AO36),"")</f>
        <v>Rayon de Soleil</v>
      </c>
      <c r="HT44" s="89" t="str">
        <f>IF($AU$5&lt;&gt;0,IF(OR($O$5="CLERC",$O$5="PALADIN"),Sorts!AS12,Sorts!AO36),"")</f>
        <v>Rayon de Soleil</v>
      </c>
      <c r="HU44" s="94" t="str">
        <f>IF($AU$5&lt;&gt;0,IF(OR($O$5="CLERC",$O$5="PALADIN"),Sorts!AT12,Sorts!AO36),"")</f>
        <v>Rayon de Soleil</v>
      </c>
      <c r="HV44" s="89"/>
      <c r="HW44" s="133" t="s">
        <v>1391</v>
      </c>
      <c r="HX44" s="134"/>
      <c r="HY44" s="89">
        <v>9</v>
      </c>
      <c r="HZ44" s="135" t="str">
        <f>IF($AU$7&lt;&gt;0,IF($O$5="Illusionniste",Sorts!AU127,Sorts!AO83),"")</f>
        <v/>
      </c>
      <c r="IA44" s="136"/>
      <c r="IB44" s="136"/>
      <c r="IC44" s="136"/>
      <c r="ID44" s="136"/>
      <c r="IE44" s="136"/>
      <c r="IF44" s="136"/>
      <c r="IG44" s="136"/>
      <c r="IH44" s="136"/>
      <c r="II44" s="136"/>
      <c r="IJ44" s="136"/>
      <c r="IK44" s="136"/>
      <c r="IL44" s="136"/>
      <c r="IM44" s="136">
        <v>0</v>
      </c>
      <c r="IN44" s="137"/>
      <c r="IO44" s="138" t="str">
        <f>IF($AU$7&lt;&gt;0,IF($O$5="Illusionniste",Sorts!AV127,Sorts!AP83),"")</f>
        <v/>
      </c>
      <c r="IP44" s="134"/>
      <c r="IQ44" s="142" t="str">
        <f>IF($AU$7&lt;&gt;0,IF($O$5="Illusionniste",Sorts!AW127,Sorts!AQ83),"")</f>
        <v/>
      </c>
      <c r="IR44" s="142"/>
      <c r="IS44" s="142"/>
      <c r="IT44" s="89" t="str">
        <f>IF($AU$7&lt;&gt;0,IF($O$5="Illusionniste",Sorts!AX127,Sorts!AR83),"")</f>
        <v/>
      </c>
      <c r="IU44" s="89" t="str">
        <f>IF($AU$7&lt;&gt;0,IF($O$5="Illusionniste",Sorts!AY127,Sorts!AS83),"")</f>
        <v/>
      </c>
      <c r="IV44" s="94" t="str">
        <f>IF($AU$7&lt;&gt;0,IF($O$5="Illusionniste",Sorts!AZ127,Sorts!AT83),"")</f>
        <v/>
      </c>
      <c r="IW44" s="107"/>
      <c r="IY44" s="87"/>
      <c r="IZ44" s="139"/>
      <c r="JA44" s="139"/>
      <c r="JB44" s="139"/>
      <c r="JC44" s="139"/>
      <c r="JD44" s="139"/>
      <c r="JE44" s="139"/>
      <c r="JF44" s="139"/>
      <c r="JG44" s="139"/>
      <c r="JH44" s="139"/>
      <c r="JI44" s="139"/>
      <c r="JJ44" s="139"/>
      <c r="JK44" s="139"/>
      <c r="JL44" s="140"/>
      <c r="JM44" s="141"/>
      <c r="JN44" s="134"/>
      <c r="JO44" s="142"/>
      <c r="JP44" s="142"/>
      <c r="JQ44" s="142"/>
      <c r="JR44" s="142"/>
      <c r="JS44" s="142"/>
      <c r="JT44" s="142"/>
      <c r="JU44" s="89"/>
      <c r="JV44" s="89"/>
      <c r="JW44" s="94"/>
      <c r="JX44" s="89"/>
      <c r="JY44" s="133" t="s">
        <v>1391</v>
      </c>
      <c r="JZ44" s="134"/>
      <c r="KA44" s="89">
        <v>9</v>
      </c>
      <c r="KB44" s="135" t="str">
        <f>IF($AU$7&lt;&gt;0,IF($O$5="Illusionniste",Sorts!BB127,Sorts!BA83),"")</f>
        <v/>
      </c>
      <c r="KC44" s="136"/>
      <c r="KD44" s="136"/>
      <c r="KE44" s="136"/>
      <c r="KF44" s="136"/>
      <c r="KG44" s="136"/>
      <c r="KH44" s="136"/>
      <c r="KI44" s="136"/>
      <c r="KJ44" s="136"/>
      <c r="KK44" s="136"/>
      <c r="KL44" s="136"/>
      <c r="KM44" s="136"/>
      <c r="KN44" s="136"/>
      <c r="KO44" s="136">
        <v>0</v>
      </c>
      <c r="KP44" s="137"/>
      <c r="KQ44" s="138" t="str">
        <f>IF($AU$7&lt;&gt;0,IF($O$5="Illusionniste",Sorts!BB127,Sorts!BB83),"")</f>
        <v/>
      </c>
      <c r="KR44" s="134"/>
      <c r="KS44" s="142" t="str">
        <f>IF($AU$7&lt;&gt;0,IF($O$5="Illusionniste",Sorts!BB127,Sorts!BC83),"")</f>
        <v/>
      </c>
      <c r="KT44" s="142"/>
      <c r="KU44" s="142"/>
      <c r="KV44" s="89" t="str">
        <f>IF($AU$7&lt;&gt;0,IF($O$5="Illusionniste",Sorts!BB127,Sorts!BD83),"")</f>
        <v/>
      </c>
      <c r="KW44" s="89" t="str">
        <f>IF($AU$7&lt;&gt;0,IF($O$5="Illusionniste",Sorts!BB127,Sorts!BE83),"")</f>
        <v/>
      </c>
      <c r="KX44" s="94" t="str">
        <f>IF($AU$7&lt;&gt;0,IF($O$5="Illusionniste",Sorts!BB127,Sorts!BF83),"")</f>
        <v/>
      </c>
    </row>
    <row r="45" spans="2:310" ht="21.75" thickBot="1" x14ac:dyDescent="0.35">
      <c r="B45" s="16"/>
      <c r="C45" s="200">
        <f>INDEX(Niveaux!$A$597:$L$633,'Joueur 2'!$AM$5+1,MATCH('Joueur 2'!$O$5,Niveaux!$B$597:$L$597,0)+1)</f>
        <v>20</v>
      </c>
      <c r="D45" s="201"/>
      <c r="F45" s="7" t="s">
        <v>582</v>
      </c>
      <c r="H45" s="66">
        <f>VLOOKUP($O$5,Basique!$B$30:$E$41,3,FALSE)</f>
        <v>5</v>
      </c>
      <c r="I45" s="7" t="s">
        <v>307</v>
      </c>
      <c r="K45" s="204" t="s">
        <v>80</v>
      </c>
      <c r="L45" s="162"/>
      <c r="M45" s="205"/>
      <c r="N45" s="205"/>
      <c r="O45" s="205"/>
      <c r="P45" s="205"/>
      <c r="Q45" s="205"/>
      <c r="R45" s="67" t="s">
        <v>577</v>
      </c>
      <c r="S45" s="70">
        <f>+$I$11</f>
        <v>1</v>
      </c>
      <c r="T45" s="51">
        <v>0</v>
      </c>
      <c r="U45" s="162">
        <f>$C$45-IF($R45="N",$I$47,0)-IF($R45="S",1,0)-S45-T45</f>
        <v>18</v>
      </c>
      <c r="V45" s="163"/>
      <c r="W45" s="164" t="e">
        <f>IF(AND($O$5="MOINE",L45="Mains Nues"),VLOOKUP($AM$5,Caractéristiques!$B$301:$C$317,2,FALSE),VLOOKUP(L45,Basique!$O$17:$P$41,2,FALSE))</f>
        <v>#N/A</v>
      </c>
      <c r="X45" s="164"/>
      <c r="Y45" s="162" t="e">
        <f>IF(AND($O$5="MOINE",L45="Mains Nues"),VLOOKUP($AM$5,Caractéristiques!$B$301:$D$321,3,FALSE),VLOOKUP(L45,Basique!$O$17:$Q$41,3,FALSE))</f>
        <v>#N/A</v>
      </c>
      <c r="Z45" s="163"/>
      <c r="AA45" s="44">
        <f>IF($O$5="MOINE",$AM$5/2,+$N$11)</f>
        <v>1</v>
      </c>
      <c r="AB45" s="44">
        <f t="shared" ref="AB45:AB48" si="2">T45</f>
        <v>0</v>
      </c>
      <c r="AC45" s="164">
        <f>AA45+AB45+IF($R45="N",$I$47,0)+IF($R45="S",2,0)</f>
        <v>3</v>
      </c>
      <c r="AD45" s="164"/>
      <c r="AE45" s="70">
        <f>IF($R45="S",INDEX(Niveaux!$A$671:$L$707,MATCH($AM$5,Niveaux!$A$671:$A$707,0),MATCH($O$5,Niveaux!$B$671:$L$671,0)+1),INDEX(Niveaux!$A$634:$L$670,MATCH($AM$5,Niveaux!$A$634:$A$670,0),MATCH($O$5,Niveaux!$B$634:$L$634,0)+1))</f>
        <v>1</v>
      </c>
      <c r="AF45" s="164" t="e">
        <f>VLOOKUP(L45,Basique!$O$17:$R$41,4,FALSE)</f>
        <v>#N/A</v>
      </c>
      <c r="AG45" s="164"/>
      <c r="AH45" s="162" t="e">
        <f>INT(AF45/AE45)+10-$L$26+$N$26+$D$39-$L$30</f>
        <v>#N/A</v>
      </c>
      <c r="AI45" s="163"/>
      <c r="AJ45" s="105"/>
      <c r="AK45" s="30" t="s">
        <v>569</v>
      </c>
      <c r="AO45" s="29"/>
      <c r="AQ45" s="87">
        <v>36</v>
      </c>
      <c r="AR45" s="139"/>
      <c r="AS45" s="139"/>
      <c r="AT45" s="139"/>
      <c r="AU45" s="139"/>
      <c r="AV45" s="139"/>
      <c r="AW45" s="139"/>
      <c r="AX45" s="139"/>
      <c r="AY45" s="139"/>
      <c r="AZ45" s="139"/>
      <c r="BA45" s="139"/>
      <c r="BB45" s="139"/>
      <c r="BC45" s="139"/>
      <c r="BD45" s="140"/>
      <c r="BE45" s="141">
        <v>0</v>
      </c>
      <c r="BF45" s="139"/>
      <c r="BG45" s="142"/>
      <c r="BH45" s="142"/>
      <c r="BI45" s="142"/>
      <c r="BJ45" s="142"/>
      <c r="BK45" s="142"/>
      <c r="BL45" s="142"/>
      <c r="BM45" s="89"/>
      <c r="BN45" s="89"/>
      <c r="BO45" s="94"/>
      <c r="BP45" s="89"/>
      <c r="BQ45" s="133" t="s">
        <v>1391</v>
      </c>
      <c r="BR45" s="134"/>
      <c r="BS45" s="89">
        <v>36</v>
      </c>
      <c r="BT45" s="135" t="str">
        <f>IF($AU$7&lt;&gt;0,IF($O$5="ILLUSIONNISTE",Sorts!K154,Sorts!E110),"")</f>
        <v/>
      </c>
      <c r="BU45" s="136"/>
      <c r="BV45" s="136"/>
      <c r="BW45" s="136"/>
      <c r="BX45" s="136"/>
      <c r="BY45" s="136"/>
      <c r="BZ45" s="136"/>
      <c r="CA45" s="136"/>
      <c r="CB45" s="136"/>
      <c r="CC45" s="136"/>
      <c r="CD45" s="136"/>
      <c r="CE45" s="136"/>
      <c r="CF45" s="136"/>
      <c r="CG45" s="136">
        <v>0</v>
      </c>
      <c r="CH45" s="137"/>
      <c r="CI45" s="138" t="str">
        <f>IF($AU$7&lt;&gt;0,IF($O$5="ILLUSIONNISTE",Sorts!L154,Sorts!F110),"")</f>
        <v/>
      </c>
      <c r="CJ45" s="134"/>
      <c r="CK45" s="142" t="str">
        <f>IF($AU$7&lt;&gt;0,IF($O$5="ILLUSIONNISTE",Sorts!M154,Sorts!G110),"")</f>
        <v/>
      </c>
      <c r="CL45" s="142"/>
      <c r="CM45" s="142"/>
      <c r="CN45" s="89" t="str">
        <f>IF($AU$7&lt;&gt;0,IF($O$5="ILLUSIONNISTE",Sorts!N154,Sorts!H110),"")</f>
        <v/>
      </c>
      <c r="CO45" s="89" t="str">
        <f>IF($AU$7&lt;&gt;0,IF($O$5="ILLUSIONNISTE",Sorts!O154,Sorts!I110),"")</f>
        <v/>
      </c>
      <c r="CP45" s="94" t="str">
        <f>IF($AU$7&lt;&gt;0,IF($O$5="ILLUSIONNISTE",Sorts!P154,Sorts!J110),"")</f>
        <v/>
      </c>
      <c r="CQ45" s="61"/>
      <c r="CS45" s="87">
        <v>4</v>
      </c>
      <c r="CT45" s="139" t="str">
        <f>IF($AU$5&lt;&gt;0,IF(OR($O$5="CLERC",$O$5="PALADIN"),Sorts!Q7,Sorts!Q31),"")</f>
        <v>Embroussaillement</v>
      </c>
      <c r="CU45" s="139"/>
      <c r="CV45" s="139"/>
      <c r="CW45" s="139"/>
      <c r="CX45" s="139"/>
      <c r="CY45" s="139"/>
      <c r="CZ45" s="139"/>
      <c r="DA45" s="139"/>
      <c r="DB45" s="139"/>
      <c r="DC45" s="139"/>
      <c r="DD45" s="139"/>
      <c r="DE45" s="139"/>
      <c r="DF45" s="140"/>
      <c r="DG45" s="141">
        <v>0</v>
      </c>
      <c r="DH45" s="134"/>
      <c r="DI45" s="142" t="str">
        <f>IF($AU$5&lt;&gt;0,IF(OR($O$5="CLERC",$O$5="PALADIN"),Sorts!R7,Sorts!R31),"")</f>
        <v>16''</v>
      </c>
      <c r="DJ45" s="142"/>
      <c r="DK45" s="142"/>
      <c r="DL45" s="142" t="str">
        <f>IF($AU$5&lt;&gt;0,IF(OR($O$5="CLERC",$O$5="PALADIN"),Sorts!S7,Sorts!S31),"")</f>
        <v>P</v>
      </c>
      <c r="DM45" s="142"/>
      <c r="DN45" s="142"/>
      <c r="DO45" s="89" t="str">
        <f>IF($AU$5&lt;&gt;0,IF(OR($O$5="CLERC",$O$5="PALADIN"),Sorts!T7,Sorts!T31),"")</f>
        <v>X</v>
      </c>
      <c r="DP45" s="89" t="str">
        <f>IF($AU$5&lt;&gt;0,IF(OR($O$5="CLERC",$O$5="PALADIN"),Sorts!U7,Sorts!U31),"")</f>
        <v>X</v>
      </c>
      <c r="DQ45" s="94" t="str">
        <f>IF($AU$5&lt;&gt;0,IF(OR($O$5="CLERC",$O$5="PALADIN"),Sorts!V7,Sorts!V31),"")</f>
        <v>X</v>
      </c>
      <c r="DR45" s="89"/>
      <c r="DS45" s="133" t="s">
        <v>1391</v>
      </c>
      <c r="DT45" s="134"/>
      <c r="DU45" s="89">
        <v>4</v>
      </c>
      <c r="DV45" s="135" t="str">
        <f>IF($AU$7&lt;&gt;0,IF($O$5="Illusionniste",Sorts!W122,Sorts!Q78),"")</f>
        <v/>
      </c>
      <c r="DW45" s="136"/>
      <c r="DX45" s="136"/>
      <c r="DY45" s="136"/>
      <c r="DZ45" s="136"/>
      <c r="EA45" s="136"/>
      <c r="EB45" s="136"/>
      <c r="EC45" s="136"/>
      <c r="ED45" s="136"/>
      <c r="EE45" s="136"/>
      <c r="EF45" s="136"/>
      <c r="EG45" s="136"/>
      <c r="EH45" s="136"/>
      <c r="EI45" s="136">
        <v>0</v>
      </c>
      <c r="EJ45" s="137"/>
      <c r="EK45" s="138" t="str">
        <f>IF($AU$7&lt;&gt;0,IF($O$5="Illusionniste",Sorts!X122,Sorts!R78),"")</f>
        <v/>
      </c>
      <c r="EL45" s="134"/>
      <c r="EM45" s="142" t="str">
        <f>IF($AU$7&lt;&gt;0,IF($O$5="Illusionniste",Sorts!Y122,Sorts!S78),"")</f>
        <v/>
      </c>
      <c r="EN45" s="142"/>
      <c r="EO45" s="142"/>
      <c r="EP45" s="89" t="str">
        <f>IF($AU$7&lt;&gt;0,IF($O$5="Illusionniste",Sorts!Z122,Sorts!T78),"")</f>
        <v/>
      </c>
      <c r="EQ45" s="89" t="str">
        <f>IF($AU$7&lt;&gt;0,IF($O$5="Illusionniste",Sorts!AA122,Sorts!U78),"")</f>
        <v/>
      </c>
      <c r="ER45" s="94" t="str">
        <f>IF($AU$7&lt;&gt;0,IF($O$5="Illusionniste",Sorts!AB122,Sorts!V78),"")</f>
        <v/>
      </c>
      <c r="ES45" s="61"/>
      <c r="EU45" s="87">
        <v>8</v>
      </c>
      <c r="EV45" s="139" t="str">
        <f>IF($AU$5&lt;&gt;0,IF(OR($O$5="CLERC",$O$5="PALADIN"),Sorts!AC11,Sorts!AC35),"")</f>
        <v>Mur de Feu</v>
      </c>
      <c r="EW45" s="139"/>
      <c r="EX45" s="139"/>
      <c r="EY45" s="139"/>
      <c r="EZ45" s="139"/>
      <c r="FA45" s="139"/>
      <c r="FB45" s="139"/>
      <c r="FC45" s="139"/>
      <c r="FD45" s="139"/>
      <c r="FE45" s="139"/>
      <c r="FF45" s="139"/>
      <c r="FG45" s="139"/>
      <c r="FH45" s="140"/>
      <c r="FI45" s="141">
        <v>0</v>
      </c>
      <c r="FJ45" s="134"/>
      <c r="FK45" s="142" t="str">
        <f>IF($AU$5&lt;&gt;0,IF(OR($O$5="CLERC",$O$5="PALADIN"),Sorts!AD11,Sorts!AD35),"")</f>
        <v>8''</v>
      </c>
      <c r="FL45" s="142"/>
      <c r="FM45" s="142"/>
      <c r="FN45" s="142" t="str">
        <f>IF($AU$5&lt;&gt;0,IF(OR($O$5="CLERC",$O$5="PALADIN"),Sorts!AE11,Sorts!AE35),"")</f>
        <v>S</v>
      </c>
      <c r="FO45" s="142"/>
      <c r="FP45" s="142"/>
      <c r="FQ45" s="89" t="str">
        <f>IF($AU$5&lt;&gt;0,IF(OR($O$5="CLERC",$O$5="PALADIN"),Sorts!AF11,Sorts!AF35),"")</f>
        <v>X</v>
      </c>
      <c r="FR45" s="89" t="str">
        <f>IF($AU$5&lt;&gt;0,IF(OR($O$5="CLERC",$O$5="PALADIN"),Sorts!AG11,Sorts!AG35),"")</f>
        <v>X</v>
      </c>
      <c r="FS45" s="94" t="str">
        <f>IF($AU$5&lt;&gt;0,IF(OR($O$5="CLERC",$O$5="PALADIN"),Sorts!AH11,Sorts!AH35),"")</f>
        <v>X</v>
      </c>
      <c r="FT45" s="89"/>
      <c r="FU45" s="133" t="s">
        <v>1391</v>
      </c>
      <c r="FV45" s="134"/>
      <c r="FW45" s="89">
        <v>8</v>
      </c>
      <c r="FX45" s="135" t="str">
        <f>IF($AU$7&lt;&gt;0,IF($O$5="Illusionniste",Sorts!AI126,Sorts!AC82),"")</f>
        <v/>
      </c>
      <c r="FY45" s="136"/>
      <c r="FZ45" s="136"/>
      <c r="GA45" s="136"/>
      <c r="GB45" s="136"/>
      <c r="GC45" s="136"/>
      <c r="GD45" s="136"/>
      <c r="GE45" s="136"/>
      <c r="GF45" s="136"/>
      <c r="GG45" s="136"/>
      <c r="GH45" s="136"/>
      <c r="GI45" s="136"/>
      <c r="GJ45" s="136"/>
      <c r="GK45" s="136">
        <v>0</v>
      </c>
      <c r="GL45" s="137"/>
      <c r="GM45" s="138" t="str">
        <f>IF($AU$7&lt;&gt;0,IF($O$5="Illusionniste",Sorts!AJ126,Sorts!AD82),"")</f>
        <v/>
      </c>
      <c r="GN45" s="134"/>
      <c r="GO45" s="142" t="str">
        <f>IF($AU$7&lt;&gt;0,IF($O$5="Illusionniste",Sorts!AK126,Sorts!AE82),"")</f>
        <v/>
      </c>
      <c r="GP45" s="142"/>
      <c r="GQ45" s="142"/>
      <c r="GR45" s="89" t="str">
        <f>IF($AU$7&lt;&gt;0,IF($O$5="Illusionniste",Sorts!AL126,Sorts!AF82),"")</f>
        <v/>
      </c>
      <c r="GS45" s="89" t="str">
        <f>IF($AU$7&lt;&gt;0,IF($O$5="Illusionniste",Sorts!AM126,Sorts!AG82),"")</f>
        <v/>
      </c>
      <c r="GT45" s="94" t="str">
        <f>IF($AU$7&lt;&gt;0,IF($O$5="Illusionniste",Sorts!AN126,Sorts!AH82),"")</f>
        <v/>
      </c>
      <c r="GU45" s="61"/>
      <c r="GW45" s="87">
        <v>10</v>
      </c>
      <c r="GX45" s="139" t="str">
        <f>IF($AU$5&lt;&gt;0,IF(OR($O$5="CLERC",$O$5="PALADIN"),Sorts!AO13,Sorts!AO37),"")</f>
        <v>Réincarnation</v>
      </c>
      <c r="GY45" s="139"/>
      <c r="GZ45" s="139"/>
      <c r="HA45" s="139"/>
      <c r="HB45" s="139"/>
      <c r="HC45" s="139"/>
      <c r="HD45" s="139"/>
      <c r="HE45" s="139"/>
      <c r="HF45" s="139"/>
      <c r="HG45" s="139"/>
      <c r="HH45" s="139"/>
      <c r="HI45" s="139"/>
      <c r="HJ45" s="140"/>
      <c r="HK45" s="141">
        <v>0</v>
      </c>
      <c r="HL45" s="134"/>
      <c r="HM45" s="142" t="str">
        <f>IF($AU$5&lt;&gt;0,IF(OR($O$5="CLERC",$O$5="PALADIN"),Sorts!AP13,Sorts!AO37),"")</f>
        <v>Réincarnation</v>
      </c>
      <c r="HN45" s="142"/>
      <c r="HO45" s="142"/>
      <c r="HP45" s="142" t="str">
        <f>IF($AU$5&lt;&gt;0,IF(OR($O$5="CLERC",$O$5="PALADIN"),Sorts!AQ13,Sorts!AO37),"")</f>
        <v>Réincarnation</v>
      </c>
      <c r="HQ45" s="142"/>
      <c r="HR45" s="142"/>
      <c r="HS45" s="89" t="str">
        <f>IF($AU$5&lt;&gt;0,IF(OR($O$5="CLERC",$O$5="PALADIN"),Sorts!AR13,Sorts!AO37),"")</f>
        <v>Réincarnation</v>
      </c>
      <c r="HT45" s="89" t="str">
        <f>IF($AU$5&lt;&gt;0,IF(OR($O$5="CLERC",$O$5="PALADIN"),Sorts!AS13,Sorts!AO37),"")</f>
        <v>Réincarnation</v>
      </c>
      <c r="HU45" s="94" t="str">
        <f>IF($AU$5&lt;&gt;0,IF(OR($O$5="CLERC",$O$5="PALADIN"),Sorts!AT13,Sorts!AO37),"")</f>
        <v>Réincarnation</v>
      </c>
      <c r="HV45" s="89"/>
      <c r="HW45" s="133" t="s">
        <v>1391</v>
      </c>
      <c r="HX45" s="134"/>
      <c r="HY45" s="89">
        <v>10</v>
      </c>
      <c r="HZ45" s="135" t="str">
        <f>IF($AU$7&lt;&gt;0,IF($O$5="Illusionniste",Sorts!AU128,Sorts!AO84),"")</f>
        <v/>
      </c>
      <c r="IA45" s="136"/>
      <c r="IB45" s="136"/>
      <c r="IC45" s="136"/>
      <c r="ID45" s="136"/>
      <c r="IE45" s="136"/>
      <c r="IF45" s="136"/>
      <c r="IG45" s="136"/>
      <c r="IH45" s="136"/>
      <c r="II45" s="136"/>
      <c r="IJ45" s="136"/>
      <c r="IK45" s="136"/>
      <c r="IL45" s="136"/>
      <c r="IM45" s="136">
        <v>0</v>
      </c>
      <c r="IN45" s="137"/>
      <c r="IO45" s="138" t="str">
        <f>IF($AU$7&lt;&gt;0,IF($O$5="Illusionniste",Sorts!AV128,Sorts!AP84),"")</f>
        <v/>
      </c>
      <c r="IP45" s="134"/>
      <c r="IQ45" s="142" t="str">
        <f>IF($AU$7&lt;&gt;0,IF($O$5="Illusionniste",Sorts!AW128,Sorts!AQ84),"")</f>
        <v/>
      </c>
      <c r="IR45" s="142"/>
      <c r="IS45" s="142"/>
      <c r="IT45" s="89" t="str">
        <f>IF($AU$7&lt;&gt;0,IF($O$5="Illusionniste",Sorts!AX128,Sorts!AR84),"")</f>
        <v/>
      </c>
      <c r="IU45" s="89" t="str">
        <f>IF($AU$7&lt;&gt;0,IF($O$5="Illusionniste",Sorts!AY128,Sorts!AS84),"")</f>
        <v/>
      </c>
      <c r="IV45" s="94" t="str">
        <f>IF($AU$7&lt;&gt;0,IF($O$5="Illusionniste",Sorts!AZ128,Sorts!AT84),"")</f>
        <v/>
      </c>
      <c r="IW45" s="61"/>
      <c r="IY45" s="87"/>
      <c r="IZ45" s="139"/>
      <c r="JA45" s="139"/>
      <c r="JB45" s="139"/>
      <c r="JC45" s="139"/>
      <c r="JD45" s="139"/>
      <c r="JE45" s="139"/>
      <c r="JF45" s="139"/>
      <c r="JG45" s="139"/>
      <c r="JH45" s="139"/>
      <c r="JI45" s="139"/>
      <c r="JJ45" s="139"/>
      <c r="JK45" s="139"/>
      <c r="JL45" s="140"/>
      <c r="JM45" s="141"/>
      <c r="JN45" s="134"/>
      <c r="JO45" s="142"/>
      <c r="JP45" s="142"/>
      <c r="JQ45" s="142"/>
      <c r="JR45" s="142"/>
      <c r="JS45" s="142"/>
      <c r="JT45" s="142"/>
      <c r="JU45" s="89"/>
      <c r="JV45" s="89"/>
      <c r="JW45" s="94"/>
      <c r="JX45" s="89"/>
      <c r="JY45" s="133" t="s">
        <v>1391</v>
      </c>
      <c r="JZ45" s="134"/>
      <c r="KA45" s="89">
        <v>10</v>
      </c>
      <c r="KB45" s="135" t="str">
        <f>IF($AU$7&lt;&gt;0,IF($O$5="Illusionniste",Sorts!BB128,Sorts!BA84),"")</f>
        <v/>
      </c>
      <c r="KC45" s="136"/>
      <c r="KD45" s="136"/>
      <c r="KE45" s="136"/>
      <c r="KF45" s="136"/>
      <c r="KG45" s="136"/>
      <c r="KH45" s="136"/>
      <c r="KI45" s="136"/>
      <c r="KJ45" s="136"/>
      <c r="KK45" s="136"/>
      <c r="KL45" s="136"/>
      <c r="KM45" s="136"/>
      <c r="KN45" s="136"/>
      <c r="KO45" s="136">
        <v>0</v>
      </c>
      <c r="KP45" s="137"/>
      <c r="KQ45" s="138" t="str">
        <f>IF($AU$7&lt;&gt;0,IF($O$5="Illusionniste",Sorts!BB128,Sorts!BB84),"")</f>
        <v/>
      </c>
      <c r="KR45" s="134"/>
      <c r="KS45" s="142" t="str">
        <f>IF($AU$7&lt;&gt;0,IF($O$5="Illusionniste",Sorts!BB128,Sorts!BC84),"")</f>
        <v/>
      </c>
      <c r="KT45" s="142"/>
      <c r="KU45" s="142"/>
      <c r="KV45" s="89" t="str">
        <f>IF($AU$7&lt;&gt;0,IF($O$5="Illusionniste",Sorts!BB128,Sorts!BD84),"")</f>
        <v/>
      </c>
      <c r="KW45" s="89" t="str">
        <f>IF($AU$7&lt;&gt;0,IF($O$5="Illusionniste",Sorts!BB128,Sorts!BE84),"")</f>
        <v/>
      </c>
      <c r="KX45" s="94" t="str">
        <f>IF($AU$7&lt;&gt;0,IF($O$5="Illusionniste",Sorts!BB128,Sorts!BF84),"")</f>
        <v/>
      </c>
    </row>
    <row r="46" spans="2:310" ht="21.75" thickBot="1" x14ac:dyDescent="0.35">
      <c r="B46" s="16"/>
      <c r="C46" s="202"/>
      <c r="D46" s="203"/>
      <c r="F46" s="7" t="s">
        <v>572</v>
      </c>
      <c r="I46" s="66">
        <f>$I$44+ROUNDDOWN($AM$5/$H$45,0)</f>
        <v>2</v>
      </c>
      <c r="K46" s="204"/>
      <c r="L46" s="162"/>
      <c r="M46" s="205"/>
      <c r="N46" s="205"/>
      <c r="O46" s="205"/>
      <c r="P46" s="205"/>
      <c r="Q46" s="205"/>
      <c r="R46" s="67" t="s">
        <v>562</v>
      </c>
      <c r="S46" s="70">
        <f t="shared" ref="S46:S48" si="3">+$I$11</f>
        <v>1</v>
      </c>
      <c r="T46" s="51">
        <v>0</v>
      </c>
      <c r="U46" s="162">
        <f>$C$45-IF($R46="N",$I$47,0)-IF($R46="S",1,0)-S46-T46</f>
        <v>19</v>
      </c>
      <c r="V46" s="163"/>
      <c r="W46" s="164" t="e">
        <f>IF(AND($O$5="MOINE",L46="Mains Nues"),VLOOKUP($AM$5,Caractéristiques!$B$301:$C$317,2,FALSE),VLOOKUP(L46,Basique!$O$17:$P$41,2,FALSE))</f>
        <v>#N/A</v>
      </c>
      <c r="X46" s="164"/>
      <c r="Y46" s="162" t="e">
        <f>IF(AND($O$5="MOINE",L46="Mains Nues"),VLOOKUP($AM$5,Caractéristiques!$B$301:$D$321,3,FALSE),VLOOKUP(L46,Basique!$O$17:$Q$41,3,FALSE))</f>
        <v>#N/A</v>
      </c>
      <c r="Z46" s="163"/>
      <c r="AA46" s="44">
        <f>IF($O$5="MOINE",$AM$5/2,+$N$11)</f>
        <v>1</v>
      </c>
      <c r="AB46" s="44">
        <f t="shared" si="2"/>
        <v>0</v>
      </c>
      <c r="AC46" s="164">
        <f>AA46+AB46+IF($R46="N",$I$47,0)+IF($R46="S",2,0)</f>
        <v>1</v>
      </c>
      <c r="AD46" s="164"/>
      <c r="AE46" s="70">
        <f>IF($R46="S",INDEX(Niveaux!$A$671:$L$707,MATCH($AM$5,Niveaux!$A$671:$A$707,0),MATCH($O$5,Niveaux!$B$671:$L$671,0)+1),INDEX(Niveaux!$A$634:$L$670,MATCH($AM$5,Niveaux!$A$634:$A$670,0),MATCH($O$5,Niveaux!$B$634:$L$634,0)+1))</f>
        <v>1</v>
      </c>
      <c r="AF46" s="164" t="e">
        <f>VLOOKUP(L46,Basique!$O$17:$R$41,4,FALSE)</f>
        <v>#N/A</v>
      </c>
      <c r="AG46" s="164"/>
      <c r="AH46" s="162" t="e">
        <f>INT(AF46/AE46)+10-$L$26+$N$26+$D$39-$L$30</f>
        <v>#N/A</v>
      </c>
      <c r="AI46" s="163"/>
      <c r="AJ46" s="105"/>
      <c r="AK46" s="30"/>
      <c r="AO46" s="29"/>
      <c r="AQ46" s="87">
        <v>37</v>
      </c>
      <c r="AR46" s="139"/>
      <c r="AS46" s="139"/>
      <c r="AT46" s="139"/>
      <c r="AU46" s="139"/>
      <c r="AV46" s="139"/>
      <c r="AW46" s="139"/>
      <c r="AX46" s="139"/>
      <c r="AY46" s="139"/>
      <c r="AZ46" s="139"/>
      <c r="BA46" s="139"/>
      <c r="BB46" s="139"/>
      <c r="BC46" s="139"/>
      <c r="BD46" s="140"/>
      <c r="BE46" s="141">
        <v>0</v>
      </c>
      <c r="BF46" s="139"/>
      <c r="BG46" s="142"/>
      <c r="BH46" s="142"/>
      <c r="BI46" s="142"/>
      <c r="BJ46" s="142"/>
      <c r="BK46" s="142"/>
      <c r="BL46" s="142"/>
      <c r="BM46" s="89"/>
      <c r="BN46" s="89"/>
      <c r="BO46" s="94"/>
      <c r="BP46" s="89"/>
      <c r="BQ46" s="133" t="s">
        <v>1391</v>
      </c>
      <c r="BR46" s="134"/>
      <c r="BS46" s="89">
        <v>37</v>
      </c>
      <c r="BT46" s="135" t="str">
        <f>IF($AU$7&lt;&gt;0,IF($O$5="ILLUSIONNISTE",Sorts!K155,Sorts!E111),"")</f>
        <v/>
      </c>
      <c r="BU46" s="136"/>
      <c r="BV46" s="136"/>
      <c r="BW46" s="136"/>
      <c r="BX46" s="136"/>
      <c r="BY46" s="136"/>
      <c r="BZ46" s="136"/>
      <c r="CA46" s="136"/>
      <c r="CB46" s="136"/>
      <c r="CC46" s="136"/>
      <c r="CD46" s="136"/>
      <c r="CE46" s="136"/>
      <c r="CF46" s="136"/>
      <c r="CG46" s="136">
        <v>0</v>
      </c>
      <c r="CH46" s="137"/>
      <c r="CI46" s="138" t="str">
        <f>IF($AU$7&lt;&gt;0,IF($O$5="ILLUSIONNISTE",Sorts!L155,Sorts!F111),"")</f>
        <v/>
      </c>
      <c r="CJ46" s="134"/>
      <c r="CK46" s="142" t="str">
        <f>IF($AU$7&lt;&gt;0,IF($O$5="ILLUSIONNISTE",Sorts!M155,Sorts!G111),"")</f>
        <v/>
      </c>
      <c r="CL46" s="142"/>
      <c r="CM46" s="142"/>
      <c r="CN46" s="89" t="str">
        <f>IF($AU$7&lt;&gt;0,IF($O$5="ILLUSIONNISTE",Sorts!N155,Sorts!H111),"")</f>
        <v/>
      </c>
      <c r="CO46" s="89" t="str">
        <f>IF($AU$7&lt;&gt;0,IF($O$5="ILLUSIONNISTE",Sorts!O155,Sorts!I111),"")</f>
        <v/>
      </c>
      <c r="CP46" s="94" t="str">
        <f>IF($AU$7&lt;&gt;0,IF($O$5="ILLUSIONNISTE",Sorts!P155,Sorts!J111),"")</f>
        <v/>
      </c>
      <c r="CQ46" s="61"/>
      <c r="CS46" s="87">
        <v>5</v>
      </c>
      <c r="CT46" s="139" t="str">
        <f>IF($AU$5&lt;&gt;0,IF(OR($O$5="CLERC",$O$5="PALADIN"),Sorts!Q8,Sorts!Q32),"")</f>
        <v>Guérison des Maladies</v>
      </c>
      <c r="CU46" s="139"/>
      <c r="CV46" s="139"/>
      <c r="CW46" s="139"/>
      <c r="CX46" s="139"/>
      <c r="CY46" s="139"/>
      <c r="CZ46" s="139"/>
      <c r="DA46" s="139"/>
      <c r="DB46" s="139"/>
      <c r="DC46" s="139"/>
      <c r="DD46" s="139"/>
      <c r="DE46" s="139"/>
      <c r="DF46" s="140"/>
      <c r="DG46" s="141">
        <v>0</v>
      </c>
      <c r="DH46" s="134"/>
      <c r="DI46" s="142" t="str">
        <f>IF($AU$5&lt;&gt;0,IF(OR($O$5="CLERC",$O$5="PALADIN"),Sorts!R8,Sorts!R32),"")</f>
        <v>T</v>
      </c>
      <c r="DJ46" s="142"/>
      <c r="DK46" s="142"/>
      <c r="DL46" s="142" t="str">
        <f>IF($AU$5&lt;&gt;0,IF(OR($O$5="CLERC",$O$5="PALADIN"),Sorts!S8,Sorts!S32),"")</f>
        <v>P</v>
      </c>
      <c r="DM46" s="142"/>
      <c r="DN46" s="142"/>
      <c r="DO46" s="89" t="str">
        <f>IF($AU$5&lt;&gt;0,IF(OR($O$5="CLERC",$O$5="PALADIN"),Sorts!T8,Sorts!T32),"")</f>
        <v>X</v>
      </c>
      <c r="DP46" s="89" t="str">
        <f>IF($AU$5&lt;&gt;0,IF(OR($O$5="CLERC",$O$5="PALADIN"),Sorts!U8,Sorts!U32),"")</f>
        <v>X</v>
      </c>
      <c r="DQ46" s="94" t="str">
        <f>IF($AU$5&lt;&gt;0,IF(OR($O$5="CLERC",$O$5="PALADIN"),Sorts!V8,Sorts!V32),"")</f>
        <v>X</v>
      </c>
      <c r="DR46" s="89"/>
      <c r="DS46" s="133" t="s">
        <v>1391</v>
      </c>
      <c r="DT46" s="134"/>
      <c r="DU46" s="89">
        <v>5</v>
      </c>
      <c r="DV46" s="135" t="str">
        <f>IF($AU$7&lt;&gt;0,IF($O$5="Illusionniste",Sorts!W123,Sorts!Q79),"")</f>
        <v/>
      </c>
      <c r="DW46" s="136"/>
      <c r="DX46" s="136"/>
      <c r="DY46" s="136"/>
      <c r="DZ46" s="136"/>
      <c r="EA46" s="136"/>
      <c r="EB46" s="136"/>
      <c r="EC46" s="136"/>
      <c r="ED46" s="136"/>
      <c r="EE46" s="136"/>
      <c r="EF46" s="136"/>
      <c r="EG46" s="136"/>
      <c r="EH46" s="136"/>
      <c r="EI46" s="136">
        <v>0</v>
      </c>
      <c r="EJ46" s="137"/>
      <c r="EK46" s="138" t="str">
        <f>IF($AU$7&lt;&gt;0,IF($O$5="Illusionniste",Sorts!X123,Sorts!R79),"")</f>
        <v/>
      </c>
      <c r="EL46" s="134"/>
      <c r="EM46" s="142" t="str">
        <f>IF($AU$7&lt;&gt;0,IF($O$5="Illusionniste",Sorts!Y123,Sorts!S79),"")</f>
        <v/>
      </c>
      <c r="EN46" s="142"/>
      <c r="EO46" s="142"/>
      <c r="EP46" s="89" t="str">
        <f>IF($AU$7&lt;&gt;0,IF($O$5="Illusionniste",Sorts!Z123,Sorts!T79),"")</f>
        <v/>
      </c>
      <c r="EQ46" s="89" t="str">
        <f>IF($AU$7&lt;&gt;0,IF($O$5="Illusionniste",Sorts!AA123,Sorts!U79),"")</f>
        <v/>
      </c>
      <c r="ER46" s="94" t="str">
        <f>IF($AU$7&lt;&gt;0,IF($O$5="Illusionniste",Sorts!AB123,Sorts!V79),"")</f>
        <v/>
      </c>
      <c r="ES46" s="61"/>
      <c r="EU46" s="87">
        <v>9</v>
      </c>
      <c r="EV46" s="139" t="str">
        <f>IF($AU$5&lt;&gt;0,IF(OR($O$5="CLERC",$O$5="PALADIN"),Sorts!AC12,Sorts!AC36),"")</f>
        <v>Passe-Plantes</v>
      </c>
      <c r="EW46" s="139"/>
      <c r="EX46" s="139"/>
      <c r="EY46" s="139"/>
      <c r="EZ46" s="139"/>
      <c r="FA46" s="139"/>
      <c r="FB46" s="139"/>
      <c r="FC46" s="139"/>
      <c r="FD46" s="139"/>
      <c r="FE46" s="139"/>
      <c r="FF46" s="139"/>
      <c r="FG46" s="139"/>
      <c r="FH46" s="140"/>
      <c r="FI46" s="141">
        <v>0</v>
      </c>
      <c r="FJ46" s="134"/>
      <c r="FK46" s="142" t="str">
        <f>IF($AU$5&lt;&gt;0,IF(OR($O$5="CLERC",$O$5="PALADIN"),Sorts!AD12,Sorts!AD36),"")</f>
        <v>T</v>
      </c>
      <c r="FL46" s="142"/>
      <c r="FM46" s="142"/>
      <c r="FN46" s="142" t="str">
        <f>IF($AU$5&lt;&gt;0,IF(OR($O$5="CLERC",$O$5="PALADIN"),Sorts!AE12,Sorts!AE36),"")</f>
        <v>S</v>
      </c>
      <c r="FO46" s="142"/>
      <c r="FP46" s="142"/>
      <c r="FQ46" s="89" t="str">
        <f>IF($AU$5&lt;&gt;0,IF(OR($O$5="CLERC",$O$5="PALADIN"),Sorts!AF12,Sorts!AF36),"")</f>
        <v>X</v>
      </c>
      <c r="FR46" s="89" t="str">
        <f>IF($AU$5&lt;&gt;0,IF(OR($O$5="CLERC",$O$5="PALADIN"),Sorts!AG12,Sorts!AG36),"")</f>
        <v>X</v>
      </c>
      <c r="FS46" s="94" t="str">
        <f>IF($AU$5&lt;&gt;0,IF(OR($O$5="CLERC",$O$5="PALADIN"),Sorts!AH12,Sorts!AH36),"")</f>
        <v>X</v>
      </c>
      <c r="FT46" s="89"/>
      <c r="FU46" s="133" t="s">
        <v>1391</v>
      </c>
      <c r="FV46" s="134"/>
      <c r="FW46" s="89">
        <v>9</v>
      </c>
      <c r="FX46" s="135" t="str">
        <f>IF($AU$7&lt;&gt;0,IF($O$5="Illusionniste",Sorts!AI127,Sorts!AC83),"")</f>
        <v/>
      </c>
      <c r="FY46" s="136"/>
      <c r="FZ46" s="136"/>
      <c r="GA46" s="136"/>
      <c r="GB46" s="136"/>
      <c r="GC46" s="136"/>
      <c r="GD46" s="136"/>
      <c r="GE46" s="136"/>
      <c r="GF46" s="136"/>
      <c r="GG46" s="136"/>
      <c r="GH46" s="136"/>
      <c r="GI46" s="136"/>
      <c r="GJ46" s="136"/>
      <c r="GK46" s="136">
        <v>0</v>
      </c>
      <c r="GL46" s="137"/>
      <c r="GM46" s="138" t="str">
        <f>IF($AU$7&lt;&gt;0,IF($O$5="Illusionniste",Sorts!AJ127,Sorts!AD83),"")</f>
        <v/>
      </c>
      <c r="GN46" s="134"/>
      <c r="GO46" s="142" t="str">
        <f>IF($AU$7&lt;&gt;0,IF($O$5="Illusionniste",Sorts!AK127,Sorts!AE83),"")</f>
        <v/>
      </c>
      <c r="GP46" s="142"/>
      <c r="GQ46" s="142"/>
      <c r="GR46" s="89" t="str">
        <f>IF($AU$7&lt;&gt;0,IF($O$5="Illusionniste",Sorts!AL127,Sorts!AF83),"")</f>
        <v/>
      </c>
      <c r="GS46" s="89" t="str">
        <f>IF($AU$7&lt;&gt;0,IF($O$5="Illusionniste",Sorts!AM127,Sorts!AG83),"")</f>
        <v/>
      </c>
      <c r="GT46" s="94" t="str">
        <f>IF($AU$7&lt;&gt;0,IF($O$5="Illusionniste",Sorts!AN127,Sorts!AH83),"")</f>
        <v/>
      </c>
      <c r="GU46" s="61"/>
      <c r="GW46" s="87">
        <v>11</v>
      </c>
      <c r="GX46" s="139" t="str">
        <f>IF($AU$5&lt;&gt;0,IF(OR($O$5="CLERC",$O$5="PALADIN"),Sorts!AO14,Sorts!AO38),"")</f>
        <v>Tempête de Feu</v>
      </c>
      <c r="GY46" s="139"/>
      <c r="GZ46" s="139"/>
      <c r="HA46" s="139"/>
      <c r="HB46" s="139"/>
      <c r="HC46" s="139"/>
      <c r="HD46" s="139"/>
      <c r="HE46" s="139"/>
      <c r="HF46" s="139"/>
      <c r="HG46" s="139"/>
      <c r="HH46" s="139"/>
      <c r="HI46" s="139"/>
      <c r="HJ46" s="140"/>
      <c r="HK46" s="141">
        <v>0</v>
      </c>
      <c r="HL46" s="134"/>
      <c r="HM46" s="142" t="str">
        <f>IF($AU$5&lt;&gt;0,IF(OR($O$5="CLERC",$O$5="PALADIN"),Sorts!AP14,Sorts!AO38),"")</f>
        <v>Tempête de Feu</v>
      </c>
      <c r="HN46" s="142"/>
      <c r="HO46" s="142"/>
      <c r="HP46" s="142" t="str">
        <f>IF($AU$5&lt;&gt;0,IF(OR($O$5="CLERC",$O$5="PALADIN"),Sorts!AQ14,Sorts!AO38),"")</f>
        <v>Tempête de Feu</v>
      </c>
      <c r="HQ46" s="142"/>
      <c r="HR46" s="142"/>
      <c r="HS46" s="89" t="str">
        <f>IF($AU$5&lt;&gt;0,IF(OR($O$5="CLERC",$O$5="PALADIN"),Sorts!AR14,Sorts!AO38),"")</f>
        <v>Tempête de Feu</v>
      </c>
      <c r="HT46" s="89" t="str">
        <f>IF($AU$5&lt;&gt;0,IF(OR($O$5="CLERC",$O$5="PALADIN"),Sorts!AS14,Sorts!AO38),"")</f>
        <v>Tempête de Feu</v>
      </c>
      <c r="HU46" s="94" t="str">
        <f>IF($AU$5&lt;&gt;0,IF(OR($O$5="CLERC",$O$5="PALADIN"),Sorts!AT14,Sorts!AO38),"")</f>
        <v>Tempête de Feu</v>
      </c>
      <c r="HV46" s="89"/>
      <c r="HW46" s="133" t="s">
        <v>1391</v>
      </c>
      <c r="HX46" s="134"/>
      <c r="HY46" s="89">
        <v>11</v>
      </c>
      <c r="HZ46" s="135" t="str">
        <f>IF($AU$7&lt;&gt;0,IF($O$5="Illusionniste",Sorts!AU129,Sorts!AO85),"")</f>
        <v/>
      </c>
      <c r="IA46" s="136"/>
      <c r="IB46" s="136"/>
      <c r="IC46" s="136"/>
      <c r="ID46" s="136"/>
      <c r="IE46" s="136"/>
      <c r="IF46" s="136"/>
      <c r="IG46" s="136"/>
      <c r="IH46" s="136"/>
      <c r="II46" s="136"/>
      <c r="IJ46" s="136"/>
      <c r="IK46" s="136"/>
      <c r="IL46" s="136"/>
      <c r="IM46" s="136">
        <v>0</v>
      </c>
      <c r="IN46" s="137"/>
      <c r="IO46" s="138" t="str">
        <f>IF($AU$7&lt;&gt;0,IF($O$5="Illusionniste",Sorts!AV129,Sorts!AP85),"")</f>
        <v/>
      </c>
      <c r="IP46" s="134"/>
      <c r="IQ46" s="142" t="str">
        <f>IF($AU$7&lt;&gt;0,IF($O$5="Illusionniste",Sorts!AW129,Sorts!AQ85),"")</f>
        <v/>
      </c>
      <c r="IR46" s="142"/>
      <c r="IS46" s="142"/>
      <c r="IT46" s="89" t="str">
        <f>IF($AU$7&lt;&gt;0,IF($O$5="Illusionniste",Sorts!AX129,Sorts!AR85),"")</f>
        <v/>
      </c>
      <c r="IU46" s="89" t="str">
        <f>IF($AU$7&lt;&gt;0,IF($O$5="Illusionniste",Sorts!AY129,Sorts!AS85),"")</f>
        <v/>
      </c>
      <c r="IV46" s="94" t="str">
        <f>IF($AU$7&lt;&gt;0,IF($O$5="Illusionniste",Sorts!AZ129,Sorts!AT85),"")</f>
        <v/>
      </c>
      <c r="IW46" s="61"/>
      <c r="IY46" s="87"/>
      <c r="IZ46" s="139"/>
      <c r="JA46" s="139"/>
      <c r="JB46" s="139"/>
      <c r="JC46" s="139"/>
      <c r="JD46" s="139"/>
      <c r="JE46" s="139"/>
      <c r="JF46" s="139"/>
      <c r="JG46" s="139"/>
      <c r="JH46" s="139"/>
      <c r="JI46" s="139"/>
      <c r="JJ46" s="139"/>
      <c r="JK46" s="139"/>
      <c r="JL46" s="140"/>
      <c r="JM46" s="141"/>
      <c r="JN46" s="134"/>
      <c r="JO46" s="142"/>
      <c r="JP46" s="142"/>
      <c r="JQ46" s="142"/>
      <c r="JR46" s="142"/>
      <c r="JS46" s="142"/>
      <c r="JT46" s="142"/>
      <c r="JU46" s="89"/>
      <c r="JV46" s="89"/>
      <c r="JW46" s="94"/>
      <c r="JX46" s="89"/>
      <c r="JY46" s="133" t="s">
        <v>1391</v>
      </c>
      <c r="JZ46" s="134"/>
      <c r="KA46" s="89">
        <v>11</v>
      </c>
      <c r="KB46" s="135" t="str">
        <f>IF($AU$7&lt;&gt;0,IF($O$5="Illusionniste",Sorts!BB129,Sorts!BA85),"")</f>
        <v/>
      </c>
      <c r="KC46" s="136"/>
      <c r="KD46" s="136"/>
      <c r="KE46" s="136"/>
      <c r="KF46" s="136"/>
      <c r="KG46" s="136"/>
      <c r="KH46" s="136"/>
      <c r="KI46" s="136"/>
      <c r="KJ46" s="136"/>
      <c r="KK46" s="136"/>
      <c r="KL46" s="136"/>
      <c r="KM46" s="136"/>
      <c r="KN46" s="136"/>
      <c r="KO46" s="136">
        <v>0</v>
      </c>
      <c r="KP46" s="137"/>
      <c r="KQ46" s="138" t="str">
        <f>IF($AU$7&lt;&gt;0,IF($O$5="Illusionniste",Sorts!BB129,Sorts!BB85),"")</f>
        <v/>
      </c>
      <c r="KR46" s="134"/>
      <c r="KS46" s="142" t="str">
        <f>IF($AU$7&lt;&gt;0,IF($O$5="Illusionniste",Sorts!BB129,Sorts!BC85),"")</f>
        <v/>
      </c>
      <c r="KT46" s="142"/>
      <c r="KU46" s="142"/>
      <c r="KV46" s="89" t="str">
        <f>IF($AU$7&lt;&gt;0,IF($O$5="Illusionniste",Sorts!BB129,Sorts!BD85),"")</f>
        <v/>
      </c>
      <c r="KW46" s="89" t="str">
        <f>IF($AU$7&lt;&gt;0,IF($O$5="Illusionniste",Sorts!BB129,Sorts!BE85),"")</f>
        <v/>
      </c>
      <c r="KX46" s="94" t="str">
        <f>IF($AU$7&lt;&gt;0,IF($O$5="Illusionniste",Sorts!BB129,Sorts!BF85),"")</f>
        <v/>
      </c>
    </row>
    <row r="47" spans="2:310" ht="17.45" customHeight="1" thickTop="1" thickBot="1" x14ac:dyDescent="0.35">
      <c r="B47" s="16"/>
      <c r="F47" s="7" t="s">
        <v>571</v>
      </c>
      <c r="I47" s="66">
        <f>VLOOKUP($O$5,Basique!$B$30:$E$41,4,FALSE)</f>
        <v>-4</v>
      </c>
      <c r="K47" s="204"/>
      <c r="L47" s="162"/>
      <c r="M47" s="205"/>
      <c r="N47" s="205"/>
      <c r="O47" s="205"/>
      <c r="P47" s="205"/>
      <c r="Q47" s="205"/>
      <c r="R47" s="67" t="s">
        <v>562</v>
      </c>
      <c r="S47" s="70">
        <f t="shared" si="3"/>
        <v>1</v>
      </c>
      <c r="T47" s="51">
        <v>0</v>
      </c>
      <c r="U47" s="162">
        <f>$C$45-IF($R47="N",$I$47,0)-IF($R47="S",1,0)-S47-T47</f>
        <v>19</v>
      </c>
      <c r="V47" s="163"/>
      <c r="W47" s="164" t="e">
        <f>IF(AND($O$5="MOINE",L47="Mains Nues"),VLOOKUP($AM$5,Caractéristiques!$B$301:$C$317,2,FALSE),VLOOKUP(L47,Basique!$O$17:$P$41,2,FALSE))</f>
        <v>#N/A</v>
      </c>
      <c r="X47" s="164"/>
      <c r="Y47" s="162" t="e">
        <f>IF(AND($O$5="MOINE",L47="Mains Nues"),VLOOKUP($AM$5,Caractéristiques!$B$301:$D$321,3,FALSE),VLOOKUP(L47,Basique!$O$17:$Q$41,3,FALSE))</f>
        <v>#N/A</v>
      </c>
      <c r="Z47" s="163"/>
      <c r="AA47" s="44">
        <f>IF($O$5="MOINE",$AM$5/2,+$N$11)</f>
        <v>1</v>
      </c>
      <c r="AB47" s="44">
        <f t="shared" si="2"/>
        <v>0</v>
      </c>
      <c r="AC47" s="164">
        <f>AA47+AB47+IF($R47="N",$I$47,0)+IF($R47="S",2,0)</f>
        <v>1</v>
      </c>
      <c r="AD47" s="164"/>
      <c r="AE47" s="70">
        <f>IF($R47="S",INDEX(Niveaux!$A$671:$L$707,MATCH($AM$5,Niveaux!$A$671:$A$707,0),MATCH($O$5,Niveaux!$B$671:$L$671,0)+1),INDEX(Niveaux!$A$634:$L$670,MATCH($AM$5,Niveaux!$A$634:$A$670,0),MATCH($O$5,Niveaux!$B$634:$L$634,0)+1))</f>
        <v>1</v>
      </c>
      <c r="AF47" s="164" t="e">
        <f>VLOOKUP(L47,Basique!$O$17:$R$41,4,FALSE)</f>
        <v>#N/A</v>
      </c>
      <c r="AG47" s="164"/>
      <c r="AH47" s="162" t="e">
        <f>INT(AF47/AE47)+10-$L$26+$N$26+$D$39-$L$30</f>
        <v>#N/A</v>
      </c>
      <c r="AI47" s="163"/>
      <c r="AJ47" s="105"/>
      <c r="AK47" s="30"/>
      <c r="AO47" s="29"/>
      <c r="AQ47" s="87">
        <v>38</v>
      </c>
      <c r="AR47" s="139"/>
      <c r="AS47" s="139"/>
      <c r="AT47" s="139"/>
      <c r="AU47" s="139"/>
      <c r="AV47" s="139"/>
      <c r="AW47" s="139"/>
      <c r="AX47" s="139"/>
      <c r="AY47" s="139"/>
      <c r="AZ47" s="139"/>
      <c r="BA47" s="139"/>
      <c r="BB47" s="139"/>
      <c r="BC47" s="139"/>
      <c r="BD47" s="140"/>
      <c r="BE47" s="141">
        <v>0</v>
      </c>
      <c r="BF47" s="139"/>
      <c r="BG47" s="142"/>
      <c r="BH47" s="142"/>
      <c r="BI47" s="142"/>
      <c r="BJ47" s="142"/>
      <c r="BK47" s="142"/>
      <c r="BL47" s="142"/>
      <c r="BM47" s="89"/>
      <c r="BN47" s="89"/>
      <c r="BO47" s="94"/>
      <c r="BP47" s="89"/>
      <c r="BQ47" s="133" t="s">
        <v>1391</v>
      </c>
      <c r="BR47" s="134"/>
      <c r="BS47" s="89">
        <v>38</v>
      </c>
      <c r="BT47" s="135" t="str">
        <f>IF($AU$7&lt;&gt;0,IF($O$5="ILLUSIONNISTE",Sorts!K156,Sorts!E112),"")</f>
        <v/>
      </c>
      <c r="BU47" s="136"/>
      <c r="BV47" s="136"/>
      <c r="BW47" s="136"/>
      <c r="BX47" s="136"/>
      <c r="BY47" s="136"/>
      <c r="BZ47" s="136"/>
      <c r="CA47" s="136"/>
      <c r="CB47" s="136"/>
      <c r="CC47" s="136"/>
      <c r="CD47" s="136"/>
      <c r="CE47" s="136"/>
      <c r="CF47" s="136"/>
      <c r="CG47" s="136">
        <v>0</v>
      </c>
      <c r="CH47" s="137"/>
      <c r="CI47" s="138" t="str">
        <f>IF($AU$7&lt;&gt;0,IF($O$5="ILLUSIONNISTE",Sorts!L156,Sorts!F112),"")</f>
        <v/>
      </c>
      <c r="CJ47" s="134"/>
      <c r="CK47" s="142" t="str">
        <f>IF($AU$7&lt;&gt;0,IF($O$5="ILLUSIONNISTE",Sorts!M156,Sorts!G112),"")</f>
        <v/>
      </c>
      <c r="CL47" s="142"/>
      <c r="CM47" s="142"/>
      <c r="CN47" s="89" t="str">
        <f>IF($AU$7&lt;&gt;0,IF($O$5="ILLUSIONNISTE",Sorts!N156,Sorts!H112),"")</f>
        <v/>
      </c>
      <c r="CO47" s="89" t="str">
        <f>IF($AU$7&lt;&gt;0,IF($O$5="ILLUSIONNISTE",Sorts!O156,Sorts!I112),"")</f>
        <v/>
      </c>
      <c r="CP47" s="94" t="str">
        <f>IF($AU$7&lt;&gt;0,IF($O$5="ILLUSIONNISTE",Sorts!P156,Sorts!J112),"")</f>
        <v/>
      </c>
      <c r="CQ47" s="61"/>
      <c r="CS47" s="87">
        <v>6</v>
      </c>
      <c r="CT47" s="139" t="str">
        <f>IF($AU$5&lt;&gt;0,IF(OR($O$5="CLERC",$O$5="PALADIN"),Sorts!Q9,Sorts!Q33),"")</f>
        <v>Invocation d’Insectes</v>
      </c>
      <c r="CU47" s="139"/>
      <c r="CV47" s="139"/>
      <c r="CW47" s="139"/>
      <c r="CX47" s="139"/>
      <c r="CY47" s="139"/>
      <c r="CZ47" s="139"/>
      <c r="DA47" s="139"/>
      <c r="DB47" s="139"/>
      <c r="DC47" s="139"/>
      <c r="DD47" s="139"/>
      <c r="DE47" s="139"/>
      <c r="DF47" s="140"/>
      <c r="DG47" s="141">
        <v>0</v>
      </c>
      <c r="DH47" s="134"/>
      <c r="DI47" s="142" t="str">
        <f>IF($AU$5&lt;&gt;0,IF(OR($O$5="CLERC",$O$5="PALADIN"),Sorts!R9,Sorts!R33),"")</f>
        <v>3''</v>
      </c>
      <c r="DJ47" s="142"/>
      <c r="DK47" s="142"/>
      <c r="DL47" s="142" t="str">
        <f>IF($AU$5&lt;&gt;0,IF(OR($O$5="CLERC",$O$5="PALADIN"),Sorts!S9,Sorts!S33),"")</f>
        <v>1r/n</v>
      </c>
      <c r="DM47" s="142"/>
      <c r="DN47" s="142"/>
      <c r="DO47" s="89" t="str">
        <f>IF($AU$5&lt;&gt;0,IF(OR($O$5="CLERC",$O$5="PALADIN"),Sorts!T9,Sorts!T33),"")</f>
        <v>X</v>
      </c>
      <c r="DP47" s="89" t="str">
        <f>IF($AU$5&lt;&gt;0,IF(OR($O$5="CLERC",$O$5="PALADIN"),Sorts!U9,Sorts!U33),"")</f>
        <v>X</v>
      </c>
      <c r="DQ47" s="94" t="str">
        <f>IF($AU$5&lt;&gt;0,IF(OR($O$5="CLERC",$O$5="PALADIN"),Sorts!V9,Sorts!V33),"")</f>
        <v>X</v>
      </c>
      <c r="DR47" s="89"/>
      <c r="DS47" s="133" t="s">
        <v>1391</v>
      </c>
      <c r="DT47" s="134"/>
      <c r="DU47" s="89">
        <v>6</v>
      </c>
      <c r="DV47" s="135" t="str">
        <f>IF($AU$7&lt;&gt;0,IF($O$5="Illusionniste",Sorts!W124,Sorts!Q80),"")</f>
        <v/>
      </c>
      <c r="DW47" s="136"/>
      <c r="DX47" s="136"/>
      <c r="DY47" s="136"/>
      <c r="DZ47" s="136"/>
      <c r="EA47" s="136"/>
      <c r="EB47" s="136"/>
      <c r="EC47" s="136"/>
      <c r="ED47" s="136"/>
      <c r="EE47" s="136"/>
      <c r="EF47" s="136"/>
      <c r="EG47" s="136"/>
      <c r="EH47" s="136"/>
      <c r="EI47" s="136">
        <v>0</v>
      </c>
      <c r="EJ47" s="137"/>
      <c r="EK47" s="138" t="str">
        <f>IF($AU$7&lt;&gt;0,IF($O$5="Illusionniste",Sorts!X124,Sorts!R80),"")</f>
        <v/>
      </c>
      <c r="EL47" s="134"/>
      <c r="EM47" s="142" t="str">
        <f>IF($AU$7&lt;&gt;0,IF($O$5="Illusionniste",Sorts!Y124,Sorts!S80),"")</f>
        <v/>
      </c>
      <c r="EN47" s="142"/>
      <c r="EO47" s="142"/>
      <c r="EP47" s="89" t="str">
        <f>IF($AU$7&lt;&gt;0,IF($O$5="Illusionniste",Sorts!Z124,Sorts!T80),"")</f>
        <v/>
      </c>
      <c r="EQ47" s="89" t="str">
        <f>IF($AU$7&lt;&gt;0,IF($O$5="Illusionniste",Sorts!AA124,Sorts!U80),"")</f>
        <v/>
      </c>
      <c r="ER47" s="94" t="str">
        <f>IF($AU$7&lt;&gt;0,IF($O$5="Illusionniste",Sorts!AB124,Sorts!V80),"")</f>
        <v/>
      </c>
      <c r="ES47" s="61"/>
      <c r="EU47" s="87">
        <v>10</v>
      </c>
      <c r="EV47" s="139" t="str">
        <f>IF($AU$5&lt;&gt;0,IF(OR($O$5="CLERC",$O$5="PALADIN"),Sorts!AC13,Sorts!AC37),"")</f>
        <v>Pierres Acérées</v>
      </c>
      <c r="EW47" s="139"/>
      <c r="EX47" s="139"/>
      <c r="EY47" s="139"/>
      <c r="EZ47" s="139"/>
      <c r="FA47" s="139"/>
      <c r="FB47" s="139"/>
      <c r="FC47" s="139"/>
      <c r="FD47" s="139"/>
      <c r="FE47" s="139"/>
      <c r="FF47" s="139"/>
      <c r="FG47" s="139"/>
      <c r="FH47" s="140"/>
      <c r="FI47" s="141">
        <v>0</v>
      </c>
      <c r="FJ47" s="134"/>
      <c r="FK47" s="142" t="str">
        <f>IF($AU$5&lt;&gt;0,IF(OR($O$5="CLERC",$O$5="PALADIN"),Sorts!AD13,Sorts!AD37),"")</f>
        <v>3''</v>
      </c>
      <c r="FL47" s="142"/>
      <c r="FM47" s="142"/>
      <c r="FN47" s="142" t="str">
        <f>IF($AU$5&lt;&gt;0,IF(OR($O$5="CLERC",$O$5="PALADIN"),Sorts!AE13,Sorts!AE37),"")</f>
        <v>3-12t+1/n</v>
      </c>
      <c r="FO47" s="142"/>
      <c r="FP47" s="142"/>
      <c r="FQ47" s="89" t="str">
        <f>IF($AU$5&lt;&gt;0,IF(OR($O$5="CLERC",$O$5="PALADIN"),Sorts!AF13,Sorts!AF37),"")</f>
        <v>X</v>
      </c>
      <c r="FR47" s="89" t="str">
        <f>IF($AU$5&lt;&gt;0,IF(OR($O$5="CLERC",$O$5="PALADIN"),Sorts!AG13,Sorts!AG37),"")</f>
        <v>X</v>
      </c>
      <c r="FS47" s="94" t="str">
        <f>IF($AU$5&lt;&gt;0,IF(OR($O$5="CLERC",$O$5="PALADIN"),Sorts!AH13,Sorts!AH37),"")</f>
        <v>X</v>
      </c>
      <c r="FT47" s="89"/>
      <c r="FU47" s="133" t="s">
        <v>1391</v>
      </c>
      <c r="FV47" s="134"/>
      <c r="FW47" s="89">
        <v>10</v>
      </c>
      <c r="FX47" s="135" t="str">
        <f>IF($AU$7&lt;&gt;0,IF($O$5="Illusionniste",Sorts!AI128,Sorts!AC84),"")</f>
        <v/>
      </c>
      <c r="FY47" s="136"/>
      <c r="FZ47" s="136"/>
      <c r="GA47" s="136"/>
      <c r="GB47" s="136"/>
      <c r="GC47" s="136"/>
      <c r="GD47" s="136"/>
      <c r="GE47" s="136"/>
      <c r="GF47" s="136"/>
      <c r="GG47" s="136"/>
      <c r="GH47" s="136"/>
      <c r="GI47" s="136"/>
      <c r="GJ47" s="136"/>
      <c r="GK47" s="136">
        <v>0</v>
      </c>
      <c r="GL47" s="137"/>
      <c r="GM47" s="138" t="str">
        <f>IF($AU$7&lt;&gt;0,IF($O$5="Illusionniste",Sorts!AJ128,Sorts!AD84),"")</f>
        <v/>
      </c>
      <c r="GN47" s="134"/>
      <c r="GO47" s="142" t="str">
        <f>IF($AU$7&lt;&gt;0,IF($O$5="Illusionniste",Sorts!AK128,Sorts!AE84),"")</f>
        <v/>
      </c>
      <c r="GP47" s="142"/>
      <c r="GQ47" s="142"/>
      <c r="GR47" s="89" t="str">
        <f>IF($AU$7&lt;&gt;0,IF($O$5="Illusionniste",Sorts!AL128,Sorts!AF84),"")</f>
        <v/>
      </c>
      <c r="GS47" s="89" t="str">
        <f>IF($AU$7&lt;&gt;0,IF($O$5="Illusionniste",Sorts!AM128,Sorts!AG84),"")</f>
        <v/>
      </c>
      <c r="GT47" s="94" t="str">
        <f>IF($AU$7&lt;&gt;0,IF($O$5="Illusionniste",Sorts!AN128,Sorts!AH84),"")</f>
        <v/>
      </c>
      <c r="GU47" s="61"/>
      <c r="GW47" s="87">
        <v>12</v>
      </c>
      <c r="GX47" s="139" t="str">
        <f>IF($AU$5&lt;&gt;0,IF(OR($O$5="CLERC",$O$5="PALADIN"),Sorts!AO15,Sorts!AO39),"")</f>
        <v>Transmutation du Métal en Bois</v>
      </c>
      <c r="GY47" s="139"/>
      <c r="GZ47" s="139"/>
      <c r="HA47" s="139"/>
      <c r="HB47" s="139"/>
      <c r="HC47" s="139"/>
      <c r="HD47" s="139"/>
      <c r="HE47" s="139"/>
      <c r="HF47" s="139"/>
      <c r="HG47" s="139"/>
      <c r="HH47" s="139"/>
      <c r="HI47" s="139"/>
      <c r="HJ47" s="140"/>
      <c r="HK47" s="141">
        <v>0</v>
      </c>
      <c r="HL47" s="134"/>
      <c r="HM47" s="142" t="str">
        <f>IF($AU$5&lt;&gt;0,IF(OR($O$5="CLERC",$O$5="PALADIN"),Sorts!AP15,Sorts!AO39),"")</f>
        <v>Transmutation du Métal en Bois</v>
      </c>
      <c r="HN47" s="142"/>
      <c r="HO47" s="142"/>
      <c r="HP47" s="142" t="str">
        <f>IF($AU$5&lt;&gt;0,IF(OR($O$5="CLERC",$O$5="PALADIN"),Sorts!AQ15,Sorts!AO39),"")</f>
        <v>Transmutation du Métal en Bois</v>
      </c>
      <c r="HQ47" s="142"/>
      <c r="HR47" s="142"/>
      <c r="HS47" s="89" t="str">
        <f>IF($AU$5&lt;&gt;0,IF(OR($O$5="CLERC",$O$5="PALADIN"),Sorts!AR15,Sorts!AO39),"")</f>
        <v>Transmutation du Métal en Bois</v>
      </c>
      <c r="HT47" s="89" t="str">
        <f>IF($AU$5&lt;&gt;0,IF(OR($O$5="CLERC",$O$5="PALADIN"),Sorts!AS15,Sorts!AO39),"")</f>
        <v>Transmutation du Métal en Bois</v>
      </c>
      <c r="HU47" s="94" t="str">
        <f>IF($AU$5&lt;&gt;0,IF(OR($O$5="CLERC",$O$5="PALADIN"),Sorts!AT15,Sorts!AO39),"")</f>
        <v>Transmutation du Métal en Bois</v>
      </c>
      <c r="HV47" s="89"/>
      <c r="HW47" s="133" t="s">
        <v>1391</v>
      </c>
      <c r="HX47" s="134"/>
      <c r="HY47" s="89">
        <v>12</v>
      </c>
      <c r="HZ47" s="135" t="str">
        <f>IF($AU$7&lt;&gt;0,IF($O$5="Illusionniste",Sorts!AU130,Sorts!AO86),"")</f>
        <v/>
      </c>
      <c r="IA47" s="136"/>
      <c r="IB47" s="136"/>
      <c r="IC47" s="136"/>
      <c r="ID47" s="136"/>
      <c r="IE47" s="136"/>
      <c r="IF47" s="136"/>
      <c r="IG47" s="136"/>
      <c r="IH47" s="136"/>
      <c r="II47" s="136"/>
      <c r="IJ47" s="136"/>
      <c r="IK47" s="136"/>
      <c r="IL47" s="136"/>
      <c r="IM47" s="136">
        <v>0</v>
      </c>
      <c r="IN47" s="137"/>
      <c r="IO47" s="138" t="str">
        <f>IF($AU$7&lt;&gt;0,IF($O$5="Illusionniste",Sorts!AV130,Sorts!AP86),"")</f>
        <v/>
      </c>
      <c r="IP47" s="134"/>
      <c r="IQ47" s="142" t="str">
        <f>IF($AU$7&lt;&gt;0,IF($O$5="Illusionniste",Sorts!AW130,Sorts!AQ86),"")</f>
        <v/>
      </c>
      <c r="IR47" s="142"/>
      <c r="IS47" s="142"/>
      <c r="IT47" s="89" t="str">
        <f>IF($AU$7&lt;&gt;0,IF($O$5="Illusionniste",Sorts!AX130,Sorts!AR86),"")</f>
        <v/>
      </c>
      <c r="IU47" s="89" t="str">
        <f>IF($AU$7&lt;&gt;0,IF($O$5="Illusionniste",Sorts!AY130,Sorts!AS86),"")</f>
        <v/>
      </c>
      <c r="IV47" s="94" t="str">
        <f>IF($AU$7&lt;&gt;0,IF($O$5="Illusionniste",Sorts!AZ130,Sorts!AT86),"")</f>
        <v/>
      </c>
      <c r="IW47" s="61"/>
      <c r="IY47" s="87"/>
      <c r="IZ47" s="139"/>
      <c r="JA47" s="139"/>
      <c r="JB47" s="139"/>
      <c r="JC47" s="139"/>
      <c r="JD47" s="139"/>
      <c r="JE47" s="139"/>
      <c r="JF47" s="139"/>
      <c r="JG47" s="139"/>
      <c r="JH47" s="139"/>
      <c r="JI47" s="139"/>
      <c r="JJ47" s="139"/>
      <c r="JK47" s="139"/>
      <c r="JL47" s="140"/>
      <c r="JM47" s="141"/>
      <c r="JN47" s="134"/>
      <c r="JO47" s="142"/>
      <c r="JP47" s="142"/>
      <c r="JQ47" s="142"/>
      <c r="JR47" s="142"/>
      <c r="JS47" s="142"/>
      <c r="JT47" s="142"/>
      <c r="JU47" s="89"/>
      <c r="JV47" s="89"/>
      <c r="JW47" s="94"/>
      <c r="JX47" s="89"/>
      <c r="JY47" s="133" t="s">
        <v>1391</v>
      </c>
      <c r="JZ47" s="134"/>
      <c r="KA47" s="89">
        <v>12</v>
      </c>
      <c r="KB47" s="135" t="str">
        <f>IF($AU$7&lt;&gt;0,IF($O$5="Illusionniste",Sorts!BB130,Sorts!BA86),"")</f>
        <v/>
      </c>
      <c r="KC47" s="136"/>
      <c r="KD47" s="136"/>
      <c r="KE47" s="136"/>
      <c r="KF47" s="136"/>
      <c r="KG47" s="136"/>
      <c r="KH47" s="136"/>
      <c r="KI47" s="136"/>
      <c r="KJ47" s="136"/>
      <c r="KK47" s="136"/>
      <c r="KL47" s="136"/>
      <c r="KM47" s="136"/>
      <c r="KN47" s="136"/>
      <c r="KO47" s="136">
        <v>0</v>
      </c>
      <c r="KP47" s="137"/>
      <c r="KQ47" s="138" t="str">
        <f>IF($AU$7&lt;&gt;0,IF($O$5="Illusionniste",Sorts!BB130,Sorts!BB86),"")</f>
        <v/>
      </c>
      <c r="KR47" s="134"/>
      <c r="KS47" s="142" t="str">
        <f>IF($AU$7&lt;&gt;0,IF($O$5="Illusionniste",Sorts!BB130,Sorts!BC86),"")</f>
        <v/>
      </c>
      <c r="KT47" s="142"/>
      <c r="KU47" s="142"/>
      <c r="KV47" s="89" t="str">
        <f>IF($AU$7&lt;&gt;0,IF($O$5="Illusionniste",Sorts!BB130,Sorts!BD86),"")</f>
        <v/>
      </c>
      <c r="KW47" s="89" t="str">
        <f>IF($AU$7&lt;&gt;0,IF($O$5="Illusionniste",Sorts!BB130,Sorts!BE86),"")</f>
        <v/>
      </c>
      <c r="KX47" s="94" t="str">
        <f>IF($AU$7&lt;&gt;0,IF($O$5="Illusionniste",Sorts!BB130,Sorts!BF86),"")</f>
        <v/>
      </c>
    </row>
    <row r="48" spans="2:310" ht="16.149999999999999" customHeight="1" thickBot="1" x14ac:dyDescent="0.4">
      <c r="B48" s="16"/>
      <c r="C48" s="207" t="s">
        <v>72</v>
      </c>
      <c r="D48" s="207"/>
      <c r="E48" s="207"/>
      <c r="F48" s="207"/>
      <c r="G48" s="207"/>
      <c r="H48" s="207"/>
      <c r="I48" s="207"/>
      <c r="K48" s="204"/>
      <c r="L48" s="162"/>
      <c r="M48" s="205"/>
      <c r="N48" s="205"/>
      <c r="O48" s="205"/>
      <c r="P48" s="205"/>
      <c r="Q48" s="205"/>
      <c r="R48" s="67" t="s">
        <v>562</v>
      </c>
      <c r="S48" s="70">
        <f t="shared" si="3"/>
        <v>1</v>
      </c>
      <c r="T48" s="51">
        <v>0</v>
      </c>
      <c r="U48" s="162">
        <f>$C$45-IF($R48="N",$I$47,0)-IF($R48="S",1,0)-S48-T48</f>
        <v>19</v>
      </c>
      <c r="V48" s="163"/>
      <c r="W48" s="164" t="e">
        <f>IF(AND($O$5="MOINE",L48="Mains Nues"),VLOOKUP($AM$5,Caractéristiques!$B$301:$C$317,2,FALSE),VLOOKUP(L48,Basique!$O$17:$P$41,2,FALSE))</f>
        <v>#N/A</v>
      </c>
      <c r="X48" s="164"/>
      <c r="Y48" s="162" t="e">
        <f>IF(AND($O$5="MOINE",L48="Mains Nues"),VLOOKUP($AM$5,Caractéristiques!$B$301:$D$321,3,FALSE),VLOOKUP(L48,Basique!$O$17:$Q$41,3,FALSE))</f>
        <v>#N/A</v>
      </c>
      <c r="Z48" s="163"/>
      <c r="AA48" s="44">
        <f>IF($O$5="MOINE",$AM$5/2,+$N$11)</f>
        <v>1</v>
      </c>
      <c r="AB48" s="44">
        <f t="shared" si="2"/>
        <v>0</v>
      </c>
      <c r="AC48" s="164">
        <f>AA48+AB48+IF($R48="N",$I$47,0)+IF($R48="S",2,0)</f>
        <v>1</v>
      </c>
      <c r="AD48" s="164"/>
      <c r="AE48" s="70">
        <f>IF($R48="S",INDEX(Niveaux!$A$671:$L$707,MATCH($AM$5,Niveaux!$A$671:$A$707,0),MATCH($O$5,Niveaux!$B$671:$L$671,0)+1),INDEX(Niveaux!$A$634:$L$670,MATCH($AM$5,Niveaux!$A$634:$A$670,0),MATCH($O$5,Niveaux!$B$634:$L$634,0)+1))</f>
        <v>1</v>
      </c>
      <c r="AF48" s="164" t="e">
        <f>VLOOKUP(L48,Basique!$O$17:$R$41,4,FALSE)</f>
        <v>#N/A</v>
      </c>
      <c r="AG48" s="164"/>
      <c r="AH48" s="162" t="e">
        <f>INT(AF48/AE48)+10-$L$26+$N$26+$D$39-$L$30</f>
        <v>#N/A</v>
      </c>
      <c r="AI48" s="163"/>
      <c r="AJ48" s="105"/>
      <c r="AK48" s="30"/>
      <c r="AO48" s="29"/>
      <c r="AQ48" s="87">
        <v>39</v>
      </c>
      <c r="AR48" s="139"/>
      <c r="AS48" s="139"/>
      <c r="AT48" s="139"/>
      <c r="AU48" s="139"/>
      <c r="AV48" s="139"/>
      <c r="AW48" s="139"/>
      <c r="AX48" s="139"/>
      <c r="AY48" s="139"/>
      <c r="AZ48" s="139"/>
      <c r="BA48" s="139"/>
      <c r="BB48" s="139"/>
      <c r="BC48" s="139"/>
      <c r="BD48" s="140"/>
      <c r="BE48" s="141">
        <v>0</v>
      </c>
      <c r="BF48" s="139"/>
      <c r="BG48" s="142"/>
      <c r="BH48" s="142"/>
      <c r="BI48" s="142"/>
      <c r="BJ48" s="142"/>
      <c r="BK48" s="142"/>
      <c r="BL48" s="142"/>
      <c r="BM48" s="89"/>
      <c r="BN48" s="89"/>
      <c r="BO48" s="94"/>
      <c r="BP48" s="89"/>
      <c r="BQ48" s="133" t="s">
        <v>1391</v>
      </c>
      <c r="BR48" s="134"/>
      <c r="BS48" s="89">
        <v>39</v>
      </c>
      <c r="BT48" s="135" t="str">
        <f>IF($AU$7&lt;&gt;0,IF($O$5="ILLUSIONNISTE",Sorts!K157,Sorts!E113),"")</f>
        <v/>
      </c>
      <c r="BU48" s="136"/>
      <c r="BV48" s="136"/>
      <c r="BW48" s="136"/>
      <c r="BX48" s="136"/>
      <c r="BY48" s="136"/>
      <c r="BZ48" s="136"/>
      <c r="CA48" s="136"/>
      <c r="CB48" s="136"/>
      <c r="CC48" s="136"/>
      <c r="CD48" s="136"/>
      <c r="CE48" s="136"/>
      <c r="CF48" s="136"/>
      <c r="CG48" s="136">
        <v>0</v>
      </c>
      <c r="CH48" s="137"/>
      <c r="CI48" s="138" t="str">
        <f>IF($AU$7&lt;&gt;0,IF($O$5="ILLUSIONNISTE",Sorts!L157,Sorts!F113),"")</f>
        <v/>
      </c>
      <c r="CJ48" s="134"/>
      <c r="CK48" s="142" t="str">
        <f>IF($AU$7&lt;&gt;0,IF($O$5="ILLUSIONNISTE",Sorts!M157,Sorts!G113),"")</f>
        <v/>
      </c>
      <c r="CL48" s="142"/>
      <c r="CM48" s="142"/>
      <c r="CN48" s="89" t="str">
        <f>IF($AU$7&lt;&gt;0,IF($O$5="ILLUSIONNISTE",Sorts!N157,Sorts!H113),"")</f>
        <v/>
      </c>
      <c r="CO48" s="89" t="str">
        <f>IF($AU$7&lt;&gt;0,IF($O$5="ILLUSIONNISTE",Sorts!O157,Sorts!I113),"")</f>
        <v/>
      </c>
      <c r="CP48" s="94" t="str">
        <f>IF($AU$7&lt;&gt;0,IF($O$5="ILLUSIONNISTE",Sorts!P157,Sorts!J113),"")</f>
        <v/>
      </c>
      <c r="CQ48" s="61"/>
      <c r="CS48" s="87">
        <v>7</v>
      </c>
      <c r="CT48" s="139" t="str">
        <f>IF($AU$5&lt;&gt;0,IF(OR($O$5="CLERC",$O$5="PALADIN"),Sorts!Q10,Sorts!Q34),"")</f>
        <v>Invocation de la Foudre</v>
      </c>
      <c r="CU48" s="139"/>
      <c r="CV48" s="139"/>
      <c r="CW48" s="139"/>
      <c r="CX48" s="139"/>
      <c r="CY48" s="139"/>
      <c r="CZ48" s="139"/>
      <c r="DA48" s="139"/>
      <c r="DB48" s="139"/>
      <c r="DC48" s="139"/>
      <c r="DD48" s="139"/>
      <c r="DE48" s="139"/>
      <c r="DF48" s="140"/>
      <c r="DG48" s="141">
        <v>0</v>
      </c>
      <c r="DH48" s="134"/>
      <c r="DI48" s="142">
        <f>IF($AU$5&lt;&gt;0,IF(OR($O$5="CLERC",$O$5="PALADIN"),Sorts!R10,Sorts!R34),"")</f>
        <v>0</v>
      </c>
      <c r="DJ48" s="142"/>
      <c r="DK48" s="142"/>
      <c r="DL48" s="142" t="str">
        <f>IF($AU$5&lt;&gt;0,IF(OR($O$5="CLERC",$O$5="PALADIN"),Sorts!S10,Sorts!S34),"")</f>
        <v>1t/n</v>
      </c>
      <c r="DM48" s="142"/>
      <c r="DN48" s="142"/>
      <c r="DO48" s="89" t="str">
        <f>IF($AU$5&lt;&gt;0,IF(OR($O$5="CLERC",$O$5="PALADIN"),Sorts!T10,Sorts!T34),"")</f>
        <v>X</v>
      </c>
      <c r="DP48" s="89" t="str">
        <f>IF($AU$5&lt;&gt;0,IF(OR($O$5="CLERC",$O$5="PALADIN"),Sorts!U10,Sorts!U34),"")</f>
        <v>X</v>
      </c>
      <c r="DQ48" s="94" t="str">
        <f>IF($AU$5&lt;&gt;0,IF(OR($O$5="CLERC",$O$5="PALADIN"),Sorts!V10,Sorts!V34),"")</f>
        <v>X</v>
      </c>
      <c r="DR48" s="89"/>
      <c r="DS48" s="133" t="s">
        <v>1391</v>
      </c>
      <c r="DT48" s="134"/>
      <c r="DU48" s="89">
        <v>7</v>
      </c>
      <c r="DV48" s="135" t="str">
        <f>IF($AU$7&lt;&gt;0,IF($O$5="Illusionniste",Sorts!W125,Sorts!Q81),"")</f>
        <v/>
      </c>
      <c r="DW48" s="136"/>
      <c r="DX48" s="136"/>
      <c r="DY48" s="136"/>
      <c r="DZ48" s="136"/>
      <c r="EA48" s="136"/>
      <c r="EB48" s="136"/>
      <c r="EC48" s="136"/>
      <c r="ED48" s="136"/>
      <c r="EE48" s="136"/>
      <c r="EF48" s="136"/>
      <c r="EG48" s="136"/>
      <c r="EH48" s="136"/>
      <c r="EI48" s="136">
        <v>0</v>
      </c>
      <c r="EJ48" s="137"/>
      <c r="EK48" s="138" t="str">
        <f>IF($AU$7&lt;&gt;0,IF($O$5="Illusionniste",Sorts!X125,Sorts!R81),"")</f>
        <v/>
      </c>
      <c r="EL48" s="134"/>
      <c r="EM48" s="142" t="str">
        <f>IF($AU$7&lt;&gt;0,IF($O$5="Illusionniste",Sorts!Y125,Sorts!S81),"")</f>
        <v/>
      </c>
      <c r="EN48" s="142"/>
      <c r="EO48" s="142"/>
      <c r="EP48" s="89" t="str">
        <f>IF($AU$7&lt;&gt;0,IF($O$5="Illusionniste",Sorts!Z125,Sorts!T81),"")</f>
        <v/>
      </c>
      <c r="EQ48" s="89" t="str">
        <f>IF($AU$7&lt;&gt;0,IF($O$5="Illusionniste",Sorts!AA125,Sorts!U81),"")</f>
        <v/>
      </c>
      <c r="ER48" s="94" t="str">
        <f>IF($AU$7&lt;&gt;0,IF($O$5="Illusionniste",Sorts!AB125,Sorts!V81),"")</f>
        <v/>
      </c>
      <c r="ES48" s="61"/>
      <c r="EU48" s="87">
        <v>11</v>
      </c>
      <c r="EV48" s="139" t="str">
        <f>IF($AU$5&lt;&gt;0,IF(OR($O$5="CLERC",$O$5="PALADIN"),Sorts!AC14,Sorts!AC38),"")</f>
        <v>Rayon de Lune</v>
      </c>
      <c r="EW48" s="139"/>
      <c r="EX48" s="139"/>
      <c r="EY48" s="139"/>
      <c r="EZ48" s="139"/>
      <c r="FA48" s="139"/>
      <c r="FB48" s="139"/>
      <c r="FC48" s="139"/>
      <c r="FD48" s="139"/>
      <c r="FE48" s="139"/>
      <c r="FF48" s="139"/>
      <c r="FG48" s="139"/>
      <c r="FH48" s="140"/>
      <c r="FI48" s="141">
        <v>0</v>
      </c>
      <c r="FJ48" s="134"/>
      <c r="FK48" s="142" t="str">
        <f>IF($AU$5&lt;&gt;0,IF(OR($O$5="CLERC",$O$5="PALADIN"),Sorts!AD14,Sorts!AD38),"")</f>
        <v>1''/n</v>
      </c>
      <c r="FL48" s="142"/>
      <c r="FM48" s="142"/>
      <c r="FN48" s="142" t="str">
        <f>IF($AU$5&lt;&gt;0,IF(OR($O$5="CLERC",$O$5="PALADIN"),Sorts!AE14,Sorts!AE38),"")</f>
        <v>1r/n</v>
      </c>
      <c r="FO48" s="142"/>
      <c r="FP48" s="142"/>
      <c r="FQ48" s="89" t="str">
        <f>IF($AU$5&lt;&gt;0,IF(OR($O$5="CLERC",$O$5="PALADIN"),Sorts!AF14,Sorts!AF38),"")</f>
        <v>X</v>
      </c>
      <c r="FR48" s="89" t="str">
        <f>IF($AU$5&lt;&gt;0,IF(OR($O$5="CLERC",$O$5="PALADIN"),Sorts!AG14,Sorts!AG38),"")</f>
        <v>X</v>
      </c>
      <c r="FS48" s="94" t="str">
        <f>IF($AU$5&lt;&gt;0,IF(OR($O$5="CLERC",$O$5="PALADIN"),Sorts!AH14,Sorts!AH38),"")</f>
        <v>X</v>
      </c>
      <c r="FT48" s="89"/>
      <c r="FU48" s="133" t="s">
        <v>1391</v>
      </c>
      <c r="FV48" s="134"/>
      <c r="FW48" s="89">
        <v>11</v>
      </c>
      <c r="FX48" s="135" t="str">
        <f>IF($AU$7&lt;&gt;0,IF($O$5="Illusionniste",Sorts!AI129,Sorts!AC85),"")</f>
        <v/>
      </c>
      <c r="FY48" s="136"/>
      <c r="FZ48" s="136"/>
      <c r="GA48" s="136"/>
      <c r="GB48" s="136"/>
      <c r="GC48" s="136"/>
      <c r="GD48" s="136"/>
      <c r="GE48" s="136"/>
      <c r="GF48" s="136"/>
      <c r="GG48" s="136"/>
      <c r="GH48" s="136"/>
      <c r="GI48" s="136"/>
      <c r="GJ48" s="136"/>
      <c r="GK48" s="136">
        <v>0</v>
      </c>
      <c r="GL48" s="137"/>
      <c r="GM48" s="138" t="str">
        <f>IF($AU$7&lt;&gt;0,IF($O$5="Illusionniste",Sorts!AJ129,Sorts!AD85),"")</f>
        <v/>
      </c>
      <c r="GN48" s="134"/>
      <c r="GO48" s="142" t="str">
        <f>IF($AU$7&lt;&gt;0,IF($O$5="Illusionniste",Sorts!AK129,Sorts!AE85),"")</f>
        <v/>
      </c>
      <c r="GP48" s="142"/>
      <c r="GQ48" s="142"/>
      <c r="GR48" s="89" t="str">
        <f>IF($AU$7&lt;&gt;0,IF($O$5="Illusionniste",Sorts!AL129,Sorts!AF85),"")</f>
        <v/>
      </c>
      <c r="GS48" s="89" t="str">
        <f>IF($AU$7&lt;&gt;0,IF($O$5="Illusionniste",Sorts!AM129,Sorts!AG85),"")</f>
        <v/>
      </c>
      <c r="GT48" s="94" t="str">
        <f>IF($AU$7&lt;&gt;0,IF($O$5="Illusionniste",Sorts!AN129,Sorts!AH85),"")</f>
        <v/>
      </c>
      <c r="GU48" s="61"/>
      <c r="GW48" s="87">
        <v>13</v>
      </c>
      <c r="GX48" s="139"/>
      <c r="GY48" s="139"/>
      <c r="GZ48" s="139"/>
      <c r="HA48" s="139"/>
      <c r="HB48" s="139"/>
      <c r="HC48" s="139"/>
      <c r="HD48" s="139"/>
      <c r="HE48" s="139"/>
      <c r="HF48" s="139"/>
      <c r="HG48" s="139"/>
      <c r="HH48" s="139"/>
      <c r="HI48" s="139"/>
      <c r="HJ48" s="140"/>
      <c r="HK48" s="141"/>
      <c r="HL48" s="134"/>
      <c r="HM48" s="142"/>
      <c r="HN48" s="142"/>
      <c r="HO48" s="142"/>
      <c r="HP48" s="142"/>
      <c r="HQ48" s="142"/>
      <c r="HR48" s="142"/>
      <c r="HS48" s="89"/>
      <c r="HT48" s="89"/>
      <c r="HU48" s="94"/>
      <c r="HV48" s="89"/>
      <c r="HW48" s="133" t="s">
        <v>1391</v>
      </c>
      <c r="HX48" s="134"/>
      <c r="HY48" s="89">
        <v>13</v>
      </c>
      <c r="HZ48" s="135" t="str">
        <f>IF($AU$7&lt;&gt;0,IF($O$5="Illusionniste",Sorts!AU131,Sorts!AO87),"")</f>
        <v/>
      </c>
      <c r="IA48" s="136"/>
      <c r="IB48" s="136"/>
      <c r="IC48" s="136"/>
      <c r="ID48" s="136"/>
      <c r="IE48" s="136"/>
      <c r="IF48" s="136"/>
      <c r="IG48" s="136"/>
      <c r="IH48" s="136"/>
      <c r="II48" s="136"/>
      <c r="IJ48" s="136"/>
      <c r="IK48" s="136"/>
      <c r="IL48" s="136"/>
      <c r="IM48" s="136">
        <v>0</v>
      </c>
      <c r="IN48" s="137"/>
      <c r="IO48" s="138" t="str">
        <f>IF($AU$7&lt;&gt;0,IF($O$5="Illusionniste",Sorts!AV131,Sorts!AP87),"")</f>
        <v/>
      </c>
      <c r="IP48" s="134"/>
      <c r="IQ48" s="142" t="str">
        <f>IF($AU$7&lt;&gt;0,IF($O$5="Illusionniste",Sorts!AW131,Sorts!AQ87),"")</f>
        <v/>
      </c>
      <c r="IR48" s="142"/>
      <c r="IS48" s="142"/>
      <c r="IT48" s="89" t="str">
        <f>IF($AU$7&lt;&gt;0,IF($O$5="Illusionniste",Sorts!AX131,Sorts!AR87),"")</f>
        <v/>
      </c>
      <c r="IU48" s="89" t="str">
        <f>IF($AU$7&lt;&gt;0,IF($O$5="Illusionniste",Sorts!AY131,Sorts!AS87),"")</f>
        <v/>
      </c>
      <c r="IV48" s="94" t="str">
        <f>IF($AU$7&lt;&gt;0,IF($O$5="Illusionniste",Sorts!AZ131,Sorts!AT87),"")</f>
        <v/>
      </c>
      <c r="IW48" s="61"/>
      <c r="IY48" s="87"/>
      <c r="IZ48" s="139"/>
      <c r="JA48" s="139"/>
      <c r="JB48" s="139"/>
      <c r="JC48" s="139"/>
      <c r="JD48" s="139"/>
      <c r="JE48" s="139"/>
      <c r="JF48" s="139"/>
      <c r="JG48" s="139"/>
      <c r="JH48" s="139"/>
      <c r="JI48" s="139"/>
      <c r="JJ48" s="139"/>
      <c r="JK48" s="139"/>
      <c r="JL48" s="140"/>
      <c r="JM48" s="141"/>
      <c r="JN48" s="134"/>
      <c r="JO48" s="142"/>
      <c r="JP48" s="142"/>
      <c r="JQ48" s="142"/>
      <c r="JR48" s="142"/>
      <c r="JS48" s="142"/>
      <c r="JT48" s="142"/>
      <c r="JU48" s="89"/>
      <c r="JV48" s="89"/>
      <c r="JW48" s="94"/>
      <c r="JX48" s="89"/>
      <c r="JY48" s="133" t="s">
        <v>1391</v>
      </c>
      <c r="JZ48" s="134"/>
      <c r="KA48" s="89">
        <v>13</v>
      </c>
      <c r="KB48" s="135" t="str">
        <f>IF($AU$7&lt;&gt;0,IF($O$5="Illusionniste",Sorts!BB131,Sorts!BA87),"")</f>
        <v/>
      </c>
      <c r="KC48" s="136"/>
      <c r="KD48" s="136"/>
      <c r="KE48" s="136"/>
      <c r="KF48" s="136"/>
      <c r="KG48" s="136"/>
      <c r="KH48" s="136"/>
      <c r="KI48" s="136"/>
      <c r="KJ48" s="136"/>
      <c r="KK48" s="136"/>
      <c r="KL48" s="136"/>
      <c r="KM48" s="136"/>
      <c r="KN48" s="136"/>
      <c r="KO48" s="136">
        <v>0</v>
      </c>
      <c r="KP48" s="137"/>
      <c r="KQ48" s="138" t="str">
        <f>IF($AU$7&lt;&gt;0,IF($O$5="Illusionniste",Sorts!BB131,Sorts!BB87),"")</f>
        <v/>
      </c>
      <c r="KR48" s="134"/>
      <c r="KS48" s="142" t="str">
        <f>IF($AU$7&lt;&gt;0,IF($O$5="Illusionniste",Sorts!BB131,Sorts!BC87),"")</f>
        <v/>
      </c>
      <c r="KT48" s="142"/>
      <c r="KU48" s="142"/>
      <c r="KV48" s="89" t="str">
        <f>IF($AU$7&lt;&gt;0,IF($O$5="Illusionniste",Sorts!BB131,Sorts!BD87),"")</f>
        <v/>
      </c>
      <c r="KW48" s="89" t="str">
        <f>IF($AU$7&lt;&gt;0,IF($O$5="Illusionniste",Sorts!BB131,Sorts!BE87),"")</f>
        <v/>
      </c>
      <c r="KX48" s="94" t="str">
        <f>IF($AU$7&lt;&gt;0,IF($O$5="Illusionniste",Sorts!BB131,Sorts!BF87),"")</f>
        <v/>
      </c>
    </row>
    <row r="49" spans="2:310" ht="20.45" customHeight="1" thickBot="1" x14ac:dyDescent="0.35">
      <c r="B49" s="16"/>
      <c r="C49" s="7" t="s">
        <v>260</v>
      </c>
      <c r="G49" s="7" t="s">
        <v>24</v>
      </c>
      <c r="AJ49" s="105"/>
      <c r="AK49" s="30"/>
      <c r="AO49" s="29"/>
      <c r="AQ49" s="87">
        <v>40</v>
      </c>
      <c r="AR49" s="139"/>
      <c r="AS49" s="139"/>
      <c r="AT49" s="139"/>
      <c r="AU49" s="139"/>
      <c r="AV49" s="139"/>
      <c r="AW49" s="139"/>
      <c r="AX49" s="139"/>
      <c r="AY49" s="139"/>
      <c r="AZ49" s="139"/>
      <c r="BA49" s="139"/>
      <c r="BB49" s="139"/>
      <c r="BC49" s="139"/>
      <c r="BD49" s="140"/>
      <c r="BE49" s="141">
        <v>0</v>
      </c>
      <c r="BF49" s="139"/>
      <c r="BG49" s="142"/>
      <c r="BH49" s="142"/>
      <c r="BI49" s="142"/>
      <c r="BJ49" s="142"/>
      <c r="BK49" s="142"/>
      <c r="BL49" s="142"/>
      <c r="BM49" s="89"/>
      <c r="BN49" s="89"/>
      <c r="BO49" s="95"/>
      <c r="BP49" s="98"/>
      <c r="BQ49" s="133" t="s">
        <v>1391</v>
      </c>
      <c r="BR49" s="134"/>
      <c r="BS49" s="98">
        <v>40</v>
      </c>
      <c r="BT49" s="159" t="str">
        <f>IF($AU$7&lt;&gt;0,IF($O$5="ILLUSIONNISTE",Sorts!K158,Sorts!E114),"")</f>
        <v/>
      </c>
      <c r="BU49" s="160"/>
      <c r="BV49" s="160"/>
      <c r="BW49" s="160"/>
      <c r="BX49" s="160"/>
      <c r="BY49" s="160"/>
      <c r="BZ49" s="160"/>
      <c r="CA49" s="160"/>
      <c r="CB49" s="160"/>
      <c r="CC49" s="160"/>
      <c r="CD49" s="160"/>
      <c r="CE49" s="160"/>
      <c r="CF49" s="160"/>
      <c r="CG49" s="160">
        <v>0</v>
      </c>
      <c r="CH49" s="161"/>
      <c r="CI49" s="138" t="str">
        <f>IF($AU$7&lt;&gt;0,IF($O$5="ILLUSIONNISTE",Sorts!L158,Sorts!F114),"")</f>
        <v/>
      </c>
      <c r="CJ49" s="134"/>
      <c r="CK49" s="142" t="str">
        <f>IF($AU$7&lt;&gt;0,IF($O$5="ILLUSIONNISTE",Sorts!M158,Sorts!G114),"")</f>
        <v/>
      </c>
      <c r="CL49" s="142"/>
      <c r="CM49" s="142"/>
      <c r="CN49" s="89" t="str">
        <f>IF($AU$7&lt;&gt;0,IF($O$5="ILLUSIONNISTE",Sorts!N158,Sorts!H114),"")</f>
        <v/>
      </c>
      <c r="CO49" s="89" t="str">
        <f>IF($AU$7&lt;&gt;0,IF($O$5="ILLUSIONNISTE",Sorts!O158,Sorts!I114),"")</f>
        <v/>
      </c>
      <c r="CP49" s="94" t="str">
        <f>IF($AU$7&lt;&gt;0,IF($O$5="ILLUSIONNISTE",Sorts!P158,Sorts!J114),"")</f>
        <v/>
      </c>
      <c r="CQ49" s="61"/>
      <c r="CS49" s="87">
        <v>8</v>
      </c>
      <c r="CT49" s="139" t="str">
        <f>IF($AU$5&lt;&gt;0,IF(OR($O$5="CLERC",$O$5="PALADIN"),Sorts!Q11,Sorts!Q35),"")</f>
        <v>Lithomorphose</v>
      </c>
      <c r="CU49" s="139"/>
      <c r="CV49" s="139"/>
      <c r="CW49" s="139"/>
      <c r="CX49" s="139"/>
      <c r="CY49" s="139"/>
      <c r="CZ49" s="139"/>
      <c r="DA49" s="139"/>
      <c r="DB49" s="139"/>
      <c r="DC49" s="139"/>
      <c r="DD49" s="139"/>
      <c r="DE49" s="139"/>
      <c r="DF49" s="140"/>
      <c r="DG49" s="141">
        <v>0</v>
      </c>
      <c r="DH49" s="134"/>
      <c r="DI49" s="142" t="str">
        <f>IF($AU$5&lt;&gt;0,IF(OR($O$5="CLERC",$O$5="PALADIN"),Sorts!R11,Sorts!R35),"")</f>
        <v>T</v>
      </c>
      <c r="DJ49" s="142"/>
      <c r="DK49" s="142"/>
      <c r="DL49" s="142" t="str">
        <f>IF($AU$5&lt;&gt;0,IF(OR($O$5="CLERC",$O$5="PALADIN"),Sorts!S11,Sorts!S35),"")</f>
        <v>P</v>
      </c>
      <c r="DM49" s="142"/>
      <c r="DN49" s="142"/>
      <c r="DO49" s="89" t="str">
        <f>IF($AU$5&lt;&gt;0,IF(OR($O$5="CLERC",$O$5="PALADIN"),Sorts!T11,Sorts!T35),"")</f>
        <v>X</v>
      </c>
      <c r="DP49" s="89" t="str">
        <f>IF($AU$5&lt;&gt;0,IF(OR($O$5="CLERC",$O$5="PALADIN"),Sorts!U11,Sorts!U35),"")</f>
        <v>X</v>
      </c>
      <c r="DQ49" s="94" t="str">
        <f>IF($AU$5&lt;&gt;0,IF(OR($O$5="CLERC",$O$5="PALADIN"),Sorts!V11,Sorts!V35),"")</f>
        <v>X</v>
      </c>
      <c r="DR49" s="89"/>
      <c r="DS49" s="133" t="s">
        <v>1391</v>
      </c>
      <c r="DT49" s="134"/>
      <c r="DU49" s="89">
        <v>8</v>
      </c>
      <c r="DV49" s="135" t="str">
        <f>IF($AU$7&lt;&gt;0,IF($O$5="Illusionniste",Sorts!W126,Sorts!Q82),"")</f>
        <v/>
      </c>
      <c r="DW49" s="136"/>
      <c r="DX49" s="136"/>
      <c r="DY49" s="136"/>
      <c r="DZ49" s="136"/>
      <c r="EA49" s="136"/>
      <c r="EB49" s="136"/>
      <c r="EC49" s="136"/>
      <c r="ED49" s="136"/>
      <c r="EE49" s="136"/>
      <c r="EF49" s="136"/>
      <c r="EG49" s="136"/>
      <c r="EH49" s="136"/>
      <c r="EI49" s="136">
        <v>0</v>
      </c>
      <c r="EJ49" s="137"/>
      <c r="EK49" s="138" t="str">
        <f>IF($AU$7&lt;&gt;0,IF($O$5="Illusionniste",Sorts!X126,Sorts!R82),"")</f>
        <v/>
      </c>
      <c r="EL49" s="134"/>
      <c r="EM49" s="142" t="str">
        <f>IF($AU$7&lt;&gt;0,IF($O$5="Illusionniste",Sorts!Y126,Sorts!S82),"")</f>
        <v/>
      </c>
      <c r="EN49" s="142"/>
      <c r="EO49" s="142"/>
      <c r="EP49" s="89" t="str">
        <f>IF($AU$7&lt;&gt;0,IF($O$5="Illusionniste",Sorts!Z126,Sorts!T82),"")</f>
        <v/>
      </c>
      <c r="EQ49" s="89" t="str">
        <f>IF($AU$7&lt;&gt;0,IF($O$5="Illusionniste",Sorts!AA126,Sorts!U82),"")</f>
        <v/>
      </c>
      <c r="ER49" s="94" t="str">
        <f>IF($AU$7&lt;&gt;0,IF($O$5="Illusionniste",Sorts!AB126,Sorts!V82),"")</f>
        <v/>
      </c>
      <c r="ES49" s="61"/>
      <c r="EU49" s="87">
        <v>12</v>
      </c>
      <c r="EV49" s="139" t="str">
        <f>IF($AU$5&lt;&gt;0,IF(OR($O$5="CLERC",$O$5="PALADIN"),Sorts!AC15,Sorts!AC39),"")</f>
        <v>Transmutation de pierre en boue</v>
      </c>
      <c r="EW49" s="139"/>
      <c r="EX49" s="139"/>
      <c r="EY49" s="139"/>
      <c r="EZ49" s="139"/>
      <c r="FA49" s="139"/>
      <c r="FB49" s="139"/>
      <c r="FC49" s="139"/>
      <c r="FD49" s="139"/>
      <c r="FE49" s="139"/>
      <c r="FF49" s="139"/>
      <c r="FG49" s="139"/>
      <c r="FH49" s="140"/>
      <c r="FI49" s="141">
        <v>0</v>
      </c>
      <c r="FJ49" s="134"/>
      <c r="FK49" s="142" t="str">
        <f>IF($AU$5&lt;&gt;0,IF(OR($O$5="CLERC",$O$5="PALADIN"),Sorts!AD15,Sorts!AD39),"")</f>
        <v>16''</v>
      </c>
      <c r="FL49" s="142"/>
      <c r="FM49" s="142"/>
      <c r="FN49" s="142" t="str">
        <f>IF($AU$5&lt;&gt;0,IF(OR($O$5="CLERC",$O$5="PALADIN"),Sorts!AE15,Sorts!AE39),"")</f>
        <v>S</v>
      </c>
      <c r="FO49" s="142"/>
      <c r="FP49" s="142"/>
      <c r="FQ49" s="89" t="str">
        <f>IF($AU$5&lt;&gt;0,IF(OR($O$5="CLERC",$O$5="PALADIN"),Sorts!AF15,Sorts!AF39),"")</f>
        <v>X</v>
      </c>
      <c r="FR49" s="89" t="str">
        <f>IF($AU$5&lt;&gt;0,IF(OR($O$5="CLERC",$O$5="PALADIN"),Sorts!AG15,Sorts!AG39),"")</f>
        <v>X</v>
      </c>
      <c r="FS49" s="94" t="str">
        <f>IF($AU$5&lt;&gt;0,IF(OR($O$5="CLERC",$O$5="PALADIN"),Sorts!AH15,Sorts!AH39),"")</f>
        <v>X</v>
      </c>
      <c r="FT49" s="89"/>
      <c r="FU49" s="133" t="s">
        <v>1391</v>
      </c>
      <c r="FV49" s="134"/>
      <c r="FW49" s="89">
        <v>12</v>
      </c>
      <c r="FX49" s="135" t="str">
        <f>IF($AU$7&lt;&gt;0,IF($O$5="Illusionniste",Sorts!AI130,Sorts!AC86),"")</f>
        <v/>
      </c>
      <c r="FY49" s="136"/>
      <c r="FZ49" s="136"/>
      <c r="GA49" s="136"/>
      <c r="GB49" s="136"/>
      <c r="GC49" s="136"/>
      <c r="GD49" s="136"/>
      <c r="GE49" s="136"/>
      <c r="GF49" s="136"/>
      <c r="GG49" s="136"/>
      <c r="GH49" s="136"/>
      <c r="GI49" s="136"/>
      <c r="GJ49" s="136"/>
      <c r="GK49" s="136">
        <v>0</v>
      </c>
      <c r="GL49" s="137"/>
      <c r="GM49" s="138" t="str">
        <f>IF($AU$7&lt;&gt;0,IF($O$5="Illusionniste",Sorts!AJ130,Sorts!AD86),"")</f>
        <v/>
      </c>
      <c r="GN49" s="134"/>
      <c r="GO49" s="142" t="str">
        <f>IF($AU$7&lt;&gt;0,IF($O$5="Illusionniste",Sorts!AK130,Sorts!AE86),"")</f>
        <v/>
      </c>
      <c r="GP49" s="142"/>
      <c r="GQ49" s="142"/>
      <c r="GR49" s="89" t="str">
        <f>IF($AU$7&lt;&gt;0,IF($O$5="Illusionniste",Sorts!AL130,Sorts!AF86),"")</f>
        <v/>
      </c>
      <c r="GS49" s="89" t="str">
        <f>IF($AU$7&lt;&gt;0,IF($O$5="Illusionniste",Sorts!AM130,Sorts!AG86),"")</f>
        <v/>
      </c>
      <c r="GT49" s="94" t="str">
        <f>IF($AU$7&lt;&gt;0,IF($O$5="Illusionniste",Sorts!AN130,Sorts!AH86),"")</f>
        <v/>
      </c>
      <c r="GU49" s="61"/>
      <c r="GW49" s="87">
        <v>14</v>
      </c>
      <c r="GX49" s="139"/>
      <c r="GY49" s="139"/>
      <c r="GZ49" s="139"/>
      <c r="HA49" s="139"/>
      <c r="HB49" s="139"/>
      <c r="HC49" s="139"/>
      <c r="HD49" s="139"/>
      <c r="HE49" s="139"/>
      <c r="HF49" s="139"/>
      <c r="HG49" s="139"/>
      <c r="HH49" s="139"/>
      <c r="HI49" s="139"/>
      <c r="HJ49" s="140"/>
      <c r="HK49" s="141"/>
      <c r="HL49" s="134"/>
      <c r="HM49" s="142"/>
      <c r="HN49" s="142"/>
      <c r="HO49" s="142"/>
      <c r="HP49" s="142"/>
      <c r="HQ49" s="142"/>
      <c r="HR49" s="142"/>
      <c r="HS49" s="89"/>
      <c r="HT49" s="89"/>
      <c r="HU49" s="94"/>
      <c r="HV49" s="89"/>
      <c r="HW49" s="133" t="s">
        <v>1391</v>
      </c>
      <c r="HX49" s="134"/>
      <c r="HY49" s="89">
        <v>14</v>
      </c>
      <c r="HZ49" s="135" t="str">
        <f>IF($AU$7&lt;&gt;0,IF($O$5="Illusionniste",Sorts!AU132,Sorts!AO88),"")</f>
        <v/>
      </c>
      <c r="IA49" s="136"/>
      <c r="IB49" s="136"/>
      <c r="IC49" s="136"/>
      <c r="ID49" s="136"/>
      <c r="IE49" s="136"/>
      <c r="IF49" s="136"/>
      <c r="IG49" s="136"/>
      <c r="IH49" s="136"/>
      <c r="II49" s="136"/>
      <c r="IJ49" s="136"/>
      <c r="IK49" s="136"/>
      <c r="IL49" s="136"/>
      <c r="IM49" s="136">
        <v>0</v>
      </c>
      <c r="IN49" s="137"/>
      <c r="IO49" s="138" t="str">
        <f>IF($AU$7&lt;&gt;0,IF($O$5="Illusionniste",Sorts!AV132,Sorts!AP88),"")</f>
        <v/>
      </c>
      <c r="IP49" s="134"/>
      <c r="IQ49" s="142" t="str">
        <f>IF($AU$7&lt;&gt;0,IF($O$5="Illusionniste",Sorts!AW132,Sorts!AQ88),"")</f>
        <v/>
      </c>
      <c r="IR49" s="142"/>
      <c r="IS49" s="142"/>
      <c r="IT49" s="89" t="str">
        <f>IF($AU$7&lt;&gt;0,IF($O$5="Illusionniste",Sorts!AX132,Sorts!AR88),"")</f>
        <v/>
      </c>
      <c r="IU49" s="89" t="str">
        <f>IF($AU$7&lt;&gt;0,IF($O$5="Illusionniste",Sorts!AY132,Sorts!AS88),"")</f>
        <v/>
      </c>
      <c r="IV49" s="94" t="str">
        <f>IF($AU$7&lt;&gt;0,IF($O$5="Illusionniste",Sorts!AZ132,Sorts!AT88),"")</f>
        <v/>
      </c>
      <c r="IW49" s="61"/>
      <c r="IY49" s="87"/>
      <c r="IZ49" s="139"/>
      <c r="JA49" s="139"/>
      <c r="JB49" s="139"/>
      <c r="JC49" s="139"/>
      <c r="JD49" s="139"/>
      <c r="JE49" s="139"/>
      <c r="JF49" s="139"/>
      <c r="JG49" s="139"/>
      <c r="JH49" s="139"/>
      <c r="JI49" s="139"/>
      <c r="JJ49" s="139"/>
      <c r="JK49" s="139"/>
      <c r="JL49" s="140"/>
      <c r="JM49" s="141"/>
      <c r="JN49" s="134"/>
      <c r="JO49" s="142"/>
      <c r="JP49" s="142"/>
      <c r="JQ49" s="142"/>
      <c r="JR49" s="142"/>
      <c r="JS49" s="142"/>
      <c r="JT49" s="142"/>
      <c r="JU49" s="89"/>
      <c r="JV49" s="89"/>
      <c r="JW49" s="94"/>
      <c r="JX49" s="89"/>
      <c r="JY49" s="133" t="s">
        <v>1391</v>
      </c>
      <c r="JZ49" s="134"/>
      <c r="KA49" s="89">
        <v>14</v>
      </c>
      <c r="KB49" s="135" t="str">
        <f>IF($AU$7&lt;&gt;0,IF($O$5="Illusionniste",Sorts!BB132,Sorts!BA88),"")</f>
        <v/>
      </c>
      <c r="KC49" s="136"/>
      <c r="KD49" s="136"/>
      <c r="KE49" s="136"/>
      <c r="KF49" s="136"/>
      <c r="KG49" s="136"/>
      <c r="KH49" s="136"/>
      <c r="KI49" s="136"/>
      <c r="KJ49" s="136"/>
      <c r="KK49" s="136"/>
      <c r="KL49" s="136"/>
      <c r="KM49" s="136"/>
      <c r="KN49" s="136"/>
      <c r="KO49" s="136">
        <v>0</v>
      </c>
      <c r="KP49" s="137"/>
      <c r="KQ49" s="138" t="str">
        <f>IF($AU$7&lt;&gt;0,IF($O$5="Illusionniste",Sorts!BB132,Sorts!BB88),"")</f>
        <v/>
      </c>
      <c r="KR49" s="134"/>
      <c r="KS49" s="142" t="str">
        <f>IF($AU$7&lt;&gt;0,IF($O$5="Illusionniste",Sorts!BB132,Sorts!BC88),"")</f>
        <v/>
      </c>
      <c r="KT49" s="142"/>
      <c r="KU49" s="142"/>
      <c r="KV49" s="89" t="str">
        <f>IF($AU$7&lt;&gt;0,IF($O$5="Illusionniste",Sorts!BB132,Sorts!BD88),"")</f>
        <v/>
      </c>
      <c r="KW49" s="89" t="str">
        <f>IF($AU$7&lt;&gt;0,IF($O$5="Illusionniste",Sorts!BB132,Sorts!BE88),"")</f>
        <v/>
      </c>
      <c r="KX49" s="94" t="str">
        <f>IF($AU$7&lt;&gt;0,IF($O$5="Illusionniste",Sorts!BB132,Sorts!BF88),"")</f>
        <v/>
      </c>
    </row>
    <row r="50" spans="2:310" ht="16.149999999999999" customHeight="1" thickTop="1" thickBot="1" x14ac:dyDescent="0.4">
      <c r="B50" s="16"/>
      <c r="D50" s="195" t="str">
        <f>INDEX(Niveaux!$A$374:$L$410,'Joueur 2'!$AM$5+1,MATCH('Joueur 2'!$O$5,Niveaux!$B$374:$L$374,0)+1)</f>
        <v>+2</v>
      </c>
      <c r="E50" s="196"/>
      <c r="G50" s="195" t="str">
        <f>INDEX(Niveaux!$A$337:$L$373,'Joueur 2'!$AM$5+1,MATCH('Joueur 2'!$O$5,Niveaux!$B$337:$L$337,0)+1)</f>
        <v>X2</v>
      </c>
      <c r="H50" s="196"/>
      <c r="K50" s="199" t="s">
        <v>81</v>
      </c>
      <c r="L50" s="187"/>
      <c r="M50" s="188"/>
      <c r="N50" s="188"/>
      <c r="O50" s="188"/>
      <c r="P50" s="188"/>
      <c r="Q50" s="188"/>
      <c r="R50" s="67" t="s">
        <v>562</v>
      </c>
      <c r="S50" s="70">
        <f>+$I$11</f>
        <v>1</v>
      </c>
      <c r="T50" s="51">
        <v>3</v>
      </c>
      <c r="U50" s="162">
        <f>$C$45-IF($R50="N",$I$47,0)-IF($R50="S",1,0)-S50-T50</f>
        <v>16</v>
      </c>
      <c r="V50" s="163"/>
      <c r="W50" s="164" t="e">
        <f>VLOOKUP($L50,Basique!$T$17:$W$27,2,FALSE)</f>
        <v>#N/A</v>
      </c>
      <c r="X50" s="164"/>
      <c r="Y50" s="164" t="e">
        <f>VLOOKUP($L50,Basique!$T$17:$Y$27,3,FALSE)</f>
        <v>#N/A</v>
      </c>
      <c r="Z50" s="164"/>
      <c r="AA50" s="44">
        <f>IF($O$5="MOINE",$AM$5/2,+$N$11)</f>
        <v>1</v>
      </c>
      <c r="AB50" s="44">
        <f>T50</f>
        <v>3</v>
      </c>
      <c r="AC50" s="164">
        <f>AA50+AB50+IF($R50="N",$I$47,0)+IF($R50="S",2,0)</f>
        <v>4</v>
      </c>
      <c r="AD50" s="164"/>
      <c r="AE50" s="44" t="e">
        <f>VLOOKUP($L50,Basique!$T$17:$W$27,4,FALSE)</f>
        <v>#N/A</v>
      </c>
      <c r="AF50" s="162" t="e">
        <f>VLOOKUP($L50,Basique!$T$17:$X$27,5,FALSE)</f>
        <v>#N/A</v>
      </c>
      <c r="AG50" s="163"/>
      <c r="AH50" s="164" t="e">
        <f>INT(AF50/AE50)+$D$39</f>
        <v>#N/A</v>
      </c>
      <c r="AI50" s="164"/>
      <c r="AJ50" s="105"/>
      <c r="AK50" s="30"/>
      <c r="AO50" s="29"/>
      <c r="AQ50" s="156" t="s">
        <v>406</v>
      </c>
      <c r="AR50" s="157"/>
      <c r="AS50" s="157"/>
      <c r="AT50" s="157"/>
      <c r="AU50" s="157"/>
      <c r="AV50" s="157"/>
      <c r="AW50" s="157"/>
      <c r="AX50" s="157"/>
      <c r="AY50" s="157"/>
      <c r="AZ50" s="157"/>
      <c r="BA50" s="157"/>
      <c r="BB50" s="157"/>
      <c r="BC50" s="157"/>
      <c r="BD50" s="157"/>
      <c r="BE50" s="157"/>
      <c r="BF50" s="157"/>
      <c r="BG50" s="157"/>
      <c r="BH50" s="157"/>
      <c r="BI50" s="157"/>
      <c r="BJ50" s="157"/>
      <c r="BK50" s="157"/>
      <c r="BL50" s="157"/>
      <c r="BM50" s="157"/>
      <c r="BN50" s="157"/>
      <c r="BO50" s="157"/>
      <c r="BP50" s="157"/>
      <c r="BQ50" s="157"/>
      <c r="BR50" s="157"/>
      <c r="BS50" s="157"/>
      <c r="BT50" s="157"/>
      <c r="BU50" s="157"/>
      <c r="BV50" s="157"/>
      <c r="BW50" s="157"/>
      <c r="BX50" s="157"/>
      <c r="BY50" s="157"/>
      <c r="BZ50" s="157"/>
      <c r="CA50" s="157"/>
      <c r="CB50" s="157"/>
      <c r="CC50" s="157"/>
      <c r="CD50" s="157"/>
      <c r="CE50" s="157"/>
      <c r="CF50" s="157"/>
      <c r="CG50" s="157"/>
      <c r="CH50" s="157"/>
      <c r="CI50" s="157"/>
      <c r="CJ50" s="157"/>
      <c r="CK50" s="157"/>
      <c r="CL50" s="157"/>
      <c r="CM50" s="157"/>
      <c r="CN50" s="157"/>
      <c r="CO50" s="157"/>
      <c r="CP50" s="158"/>
      <c r="CQ50" s="61"/>
      <c r="CS50" s="87">
        <v>9</v>
      </c>
      <c r="CT50" s="139" t="str">
        <f>IF($AU$5&lt;&gt;0,IF(OR($O$5="CLERC",$O$5="PALADIN"),Sorts!Q12,Sorts!Q36),"")</f>
        <v>Paralysie Animale</v>
      </c>
      <c r="CU50" s="139"/>
      <c r="CV50" s="139"/>
      <c r="CW50" s="139"/>
      <c r="CX50" s="139"/>
      <c r="CY50" s="139"/>
      <c r="CZ50" s="139"/>
      <c r="DA50" s="139"/>
      <c r="DB50" s="139"/>
      <c r="DC50" s="139"/>
      <c r="DD50" s="139"/>
      <c r="DE50" s="139"/>
      <c r="DF50" s="140"/>
      <c r="DG50" s="141">
        <v>0</v>
      </c>
      <c r="DH50" s="134"/>
      <c r="DI50" s="142" t="str">
        <f>IF($AU$5&lt;&gt;0,IF(OR($O$5="CLERC",$O$5="PALADIN"),Sorts!R12,Sorts!R36),"")</f>
        <v>8''</v>
      </c>
      <c r="DJ50" s="142"/>
      <c r="DK50" s="142"/>
      <c r="DL50" s="142" t="str">
        <f>IF($AU$5&lt;&gt;0,IF(OR($O$5="CLERC",$O$5="PALADIN"),Sorts!S12,Sorts!S36),"")</f>
        <v>2r/n</v>
      </c>
      <c r="DM50" s="142"/>
      <c r="DN50" s="142"/>
      <c r="DO50" s="89" t="str">
        <f>IF($AU$5&lt;&gt;0,IF(OR($O$5="CLERC",$O$5="PALADIN"),Sorts!T12,Sorts!T36),"")</f>
        <v>X</v>
      </c>
      <c r="DP50" s="89" t="str">
        <f>IF($AU$5&lt;&gt;0,IF(OR($O$5="CLERC",$O$5="PALADIN"),Sorts!U12,Sorts!U36),"")</f>
        <v>X</v>
      </c>
      <c r="DQ50" s="94" t="str">
        <f>IF($AU$5&lt;&gt;0,IF(OR($O$5="CLERC",$O$5="PALADIN"),Sorts!V12,Sorts!V36),"")</f>
        <v>X</v>
      </c>
      <c r="DR50" s="89"/>
      <c r="DS50" s="133" t="s">
        <v>1391</v>
      </c>
      <c r="DT50" s="134"/>
      <c r="DU50" s="89">
        <v>9</v>
      </c>
      <c r="DV50" s="135" t="str">
        <f>IF($AU$7&lt;&gt;0,IF($O$5="Illusionniste",Sorts!W127,Sorts!Q83),"")</f>
        <v/>
      </c>
      <c r="DW50" s="136"/>
      <c r="DX50" s="136"/>
      <c r="DY50" s="136"/>
      <c r="DZ50" s="136"/>
      <c r="EA50" s="136"/>
      <c r="EB50" s="136"/>
      <c r="EC50" s="136"/>
      <c r="ED50" s="136"/>
      <c r="EE50" s="136"/>
      <c r="EF50" s="136"/>
      <c r="EG50" s="136"/>
      <c r="EH50" s="136"/>
      <c r="EI50" s="136">
        <v>0</v>
      </c>
      <c r="EJ50" s="137"/>
      <c r="EK50" s="138" t="str">
        <f>IF($AU$7&lt;&gt;0,IF($O$5="Illusionniste",Sorts!X127,Sorts!R83),"")</f>
        <v/>
      </c>
      <c r="EL50" s="134"/>
      <c r="EM50" s="142" t="str">
        <f>IF($AU$7&lt;&gt;0,IF($O$5="Illusionniste",Sorts!Y127,Sorts!S83),"")</f>
        <v/>
      </c>
      <c r="EN50" s="142"/>
      <c r="EO50" s="142"/>
      <c r="EP50" s="89" t="str">
        <f>IF($AU$7&lt;&gt;0,IF($O$5="Illusionniste",Sorts!Z127,Sorts!T83),"")</f>
        <v/>
      </c>
      <c r="EQ50" s="89" t="str">
        <f>IF($AU$7&lt;&gt;0,IF($O$5="Illusionniste",Sorts!AA127,Sorts!U83),"")</f>
        <v/>
      </c>
      <c r="ER50" s="94" t="str">
        <f>IF($AU$7&lt;&gt;0,IF($O$5="Illusionniste",Sorts!AB127,Sorts!V83),"")</f>
        <v/>
      </c>
      <c r="ES50" s="61"/>
      <c r="EU50" s="87">
        <v>13</v>
      </c>
      <c r="EV50" s="139">
        <f>IF($AU$5&lt;&gt;0,IF(OR($O$5="CLERC",$O$5="PALADIN"),Sorts!AC16,Sorts!AC40),"")</f>
        <v>0</v>
      </c>
      <c r="EW50" s="139"/>
      <c r="EX50" s="139"/>
      <c r="EY50" s="139"/>
      <c r="EZ50" s="139"/>
      <c r="FA50" s="139"/>
      <c r="FB50" s="139"/>
      <c r="FC50" s="139"/>
      <c r="FD50" s="139"/>
      <c r="FE50" s="139"/>
      <c r="FF50" s="139"/>
      <c r="FG50" s="139"/>
      <c r="FH50" s="140"/>
      <c r="FI50" s="141">
        <v>0</v>
      </c>
      <c r="FJ50" s="134"/>
      <c r="FK50" s="142">
        <f>IF($AU$5&lt;&gt;0,IF(OR($O$5="CLERC",$O$5="PALADIN"),Sorts!AD16,Sorts!AD40),"")</f>
        <v>0</v>
      </c>
      <c r="FL50" s="142"/>
      <c r="FM50" s="142"/>
      <c r="FN50" s="142">
        <f>IF($AU$5&lt;&gt;0,IF(OR($O$5="CLERC",$O$5="PALADIN"),Sorts!AE16,Sorts!AE40),"")</f>
        <v>0</v>
      </c>
      <c r="FO50" s="142"/>
      <c r="FP50" s="142"/>
      <c r="FQ50" s="89">
        <f>IF($AU$5&lt;&gt;0,IF(OR($O$5="CLERC",$O$5="PALADIN"),Sorts!AF16,Sorts!AF40),"")</f>
        <v>0</v>
      </c>
      <c r="FR50" s="89">
        <f>IF($AU$5&lt;&gt;0,IF(OR($O$5="CLERC",$O$5="PALADIN"),Sorts!AG16,Sorts!AG40),"")</f>
        <v>0</v>
      </c>
      <c r="FS50" s="94">
        <f>IF($AU$5&lt;&gt;0,IF(OR($O$5="CLERC",$O$5="PALADIN"),Sorts!AH16,Sorts!AH40),"")</f>
        <v>0</v>
      </c>
      <c r="FT50" s="89"/>
      <c r="FU50" s="133" t="s">
        <v>1391</v>
      </c>
      <c r="FV50" s="134"/>
      <c r="FW50" s="89">
        <v>13</v>
      </c>
      <c r="FX50" s="135" t="str">
        <f>IF($AU$7&lt;&gt;0,IF($O$5="Illusionniste",Sorts!AI131,Sorts!AC87),"")</f>
        <v/>
      </c>
      <c r="FY50" s="136"/>
      <c r="FZ50" s="136"/>
      <c r="GA50" s="136"/>
      <c r="GB50" s="136"/>
      <c r="GC50" s="136"/>
      <c r="GD50" s="136"/>
      <c r="GE50" s="136"/>
      <c r="GF50" s="136"/>
      <c r="GG50" s="136"/>
      <c r="GH50" s="136"/>
      <c r="GI50" s="136"/>
      <c r="GJ50" s="136"/>
      <c r="GK50" s="136">
        <v>0</v>
      </c>
      <c r="GL50" s="137"/>
      <c r="GM50" s="138" t="str">
        <f>IF($AU$7&lt;&gt;0,IF($O$5="Illusionniste",Sorts!AJ131,Sorts!AD87),"")</f>
        <v/>
      </c>
      <c r="GN50" s="134"/>
      <c r="GO50" s="142" t="str">
        <f>IF($AU$7&lt;&gt;0,IF($O$5="Illusionniste",Sorts!AK131,Sorts!AE87),"")</f>
        <v/>
      </c>
      <c r="GP50" s="142"/>
      <c r="GQ50" s="142"/>
      <c r="GR50" s="89" t="str">
        <f>IF($AU$7&lt;&gt;0,IF($O$5="Illusionniste",Sorts!AL131,Sorts!AF87),"")</f>
        <v/>
      </c>
      <c r="GS50" s="89" t="str">
        <f>IF($AU$7&lt;&gt;0,IF($O$5="Illusionniste",Sorts!AM131,Sorts!AG87),"")</f>
        <v/>
      </c>
      <c r="GT50" s="94" t="str">
        <f>IF($AU$7&lt;&gt;0,IF($O$5="Illusionniste",Sorts!AN131,Sorts!AH87),"")</f>
        <v/>
      </c>
      <c r="GU50" s="61"/>
      <c r="GW50" s="87">
        <v>15</v>
      </c>
      <c r="GX50" s="139"/>
      <c r="GY50" s="139"/>
      <c r="GZ50" s="139"/>
      <c r="HA50" s="139"/>
      <c r="HB50" s="139"/>
      <c r="HC50" s="139"/>
      <c r="HD50" s="139"/>
      <c r="HE50" s="139"/>
      <c r="HF50" s="139"/>
      <c r="HG50" s="139"/>
      <c r="HH50" s="139"/>
      <c r="HI50" s="139"/>
      <c r="HJ50" s="140"/>
      <c r="HK50" s="141"/>
      <c r="HL50" s="134"/>
      <c r="HM50" s="142"/>
      <c r="HN50" s="142"/>
      <c r="HO50" s="142"/>
      <c r="HP50" s="142"/>
      <c r="HQ50" s="142"/>
      <c r="HR50" s="142"/>
      <c r="HS50" s="89"/>
      <c r="HT50" s="89"/>
      <c r="HU50" s="94"/>
      <c r="HV50" s="89"/>
      <c r="HW50" s="133" t="s">
        <v>1391</v>
      </c>
      <c r="HX50" s="134"/>
      <c r="HY50" s="89">
        <v>15</v>
      </c>
      <c r="HZ50" s="135" t="str">
        <f>IF($AU$7&lt;&gt;0,IF($O$5="Illusionniste",Sorts!AU133,Sorts!AO89),"")</f>
        <v/>
      </c>
      <c r="IA50" s="136"/>
      <c r="IB50" s="136"/>
      <c r="IC50" s="136"/>
      <c r="ID50" s="136"/>
      <c r="IE50" s="136"/>
      <c r="IF50" s="136"/>
      <c r="IG50" s="136"/>
      <c r="IH50" s="136"/>
      <c r="II50" s="136"/>
      <c r="IJ50" s="136"/>
      <c r="IK50" s="136"/>
      <c r="IL50" s="136"/>
      <c r="IM50" s="136">
        <v>0</v>
      </c>
      <c r="IN50" s="137"/>
      <c r="IO50" s="138" t="str">
        <f>IF($AU$7&lt;&gt;0,IF($O$5="Illusionniste",Sorts!AV133,Sorts!AP89),"")</f>
        <v/>
      </c>
      <c r="IP50" s="134"/>
      <c r="IQ50" s="142" t="str">
        <f>IF($AU$7&lt;&gt;0,IF($O$5="Illusionniste",Sorts!AW133,Sorts!AQ89),"")</f>
        <v/>
      </c>
      <c r="IR50" s="142"/>
      <c r="IS50" s="142"/>
      <c r="IT50" s="89" t="str">
        <f>IF($AU$7&lt;&gt;0,IF($O$5="Illusionniste",Sorts!AX133,Sorts!AR89),"")</f>
        <v/>
      </c>
      <c r="IU50" s="89" t="str">
        <f>IF($AU$7&lt;&gt;0,IF($O$5="Illusionniste",Sorts!AY133,Sorts!AS89),"")</f>
        <v/>
      </c>
      <c r="IV50" s="94" t="str">
        <f>IF($AU$7&lt;&gt;0,IF($O$5="Illusionniste",Sorts!AZ133,Sorts!AT89),"")</f>
        <v/>
      </c>
      <c r="IW50" s="61"/>
      <c r="IY50" s="87"/>
      <c r="IZ50" s="139"/>
      <c r="JA50" s="139"/>
      <c r="JB50" s="139"/>
      <c r="JC50" s="139"/>
      <c r="JD50" s="139"/>
      <c r="JE50" s="139"/>
      <c r="JF50" s="139"/>
      <c r="JG50" s="139"/>
      <c r="JH50" s="139"/>
      <c r="JI50" s="139"/>
      <c r="JJ50" s="139"/>
      <c r="JK50" s="139"/>
      <c r="JL50" s="140"/>
      <c r="JM50" s="141"/>
      <c r="JN50" s="134"/>
      <c r="JO50" s="142"/>
      <c r="JP50" s="142"/>
      <c r="JQ50" s="142"/>
      <c r="JR50" s="142"/>
      <c r="JS50" s="142"/>
      <c r="JT50" s="142"/>
      <c r="JU50" s="89"/>
      <c r="JV50" s="89"/>
      <c r="JW50" s="94"/>
      <c r="JX50" s="89"/>
      <c r="JY50" s="133" t="s">
        <v>1391</v>
      </c>
      <c r="JZ50" s="134"/>
      <c r="KA50" s="89">
        <v>15</v>
      </c>
      <c r="KB50" s="135" t="str">
        <f>IF($AU$7&lt;&gt;0,IF($O$5="Illusionniste",Sorts!BB133,Sorts!BA89),"")</f>
        <v/>
      </c>
      <c r="KC50" s="136"/>
      <c r="KD50" s="136"/>
      <c r="KE50" s="136"/>
      <c r="KF50" s="136"/>
      <c r="KG50" s="136"/>
      <c r="KH50" s="136"/>
      <c r="KI50" s="136"/>
      <c r="KJ50" s="136"/>
      <c r="KK50" s="136"/>
      <c r="KL50" s="136"/>
      <c r="KM50" s="136"/>
      <c r="KN50" s="136"/>
      <c r="KO50" s="136">
        <v>0</v>
      </c>
      <c r="KP50" s="137"/>
      <c r="KQ50" s="138" t="str">
        <f>IF($AU$7&lt;&gt;0,IF($O$5="Illusionniste",Sorts!BB133,Sorts!BB89),"")</f>
        <v/>
      </c>
      <c r="KR50" s="134"/>
      <c r="KS50" s="142" t="str">
        <f>IF($AU$7&lt;&gt;0,IF($O$5="Illusionniste",Sorts!BB133,Sorts!BC89),"")</f>
        <v/>
      </c>
      <c r="KT50" s="142"/>
      <c r="KU50" s="142"/>
      <c r="KV50" s="89" t="str">
        <f>IF($AU$7&lt;&gt;0,IF($O$5="Illusionniste",Sorts!BB133,Sorts!BD89),"")</f>
        <v/>
      </c>
      <c r="KW50" s="89" t="str">
        <f>IF($AU$7&lt;&gt;0,IF($O$5="Illusionniste",Sorts!BB133,Sorts!BE89),"")</f>
        <v/>
      </c>
      <c r="KX50" s="94" t="str">
        <f>IF($AU$7&lt;&gt;0,IF($O$5="Illusionniste",Sorts!BB133,Sorts!BF89),"")</f>
        <v/>
      </c>
    </row>
    <row r="51" spans="2:310" ht="16.149999999999999" customHeight="1" thickBot="1" x14ac:dyDescent="0.35">
      <c r="B51" s="16"/>
      <c r="D51" s="197"/>
      <c r="E51" s="198"/>
      <c r="G51" s="197"/>
      <c r="H51" s="198"/>
      <c r="K51" s="199"/>
      <c r="L51" s="187"/>
      <c r="M51" s="188"/>
      <c r="N51" s="188"/>
      <c r="O51" s="188"/>
      <c r="P51" s="188"/>
      <c r="Q51" s="188"/>
      <c r="R51" s="67" t="s">
        <v>461</v>
      </c>
      <c r="S51" s="70">
        <f>+$I$11</f>
        <v>1</v>
      </c>
      <c r="T51" s="51">
        <v>0</v>
      </c>
      <c r="U51" s="162">
        <f>$C$45-IF($R51="N",$I$47,0)-IF($R51="S",1,0)-S51-T51</f>
        <v>23</v>
      </c>
      <c r="V51" s="163"/>
      <c r="W51" s="164" t="e">
        <f>VLOOKUP($L51,Basique!$T$17:$W$27,2,FALSE)</f>
        <v>#N/A</v>
      </c>
      <c r="X51" s="164"/>
      <c r="Y51" s="164" t="e">
        <f>VLOOKUP($L51,Basique!$T$17:$Y$27,3,FALSE)</f>
        <v>#N/A</v>
      </c>
      <c r="Z51" s="164"/>
      <c r="AA51" s="44">
        <f>IF($O$5="MOINE",$AM$5/2,+$N$11)</f>
        <v>1</v>
      </c>
      <c r="AB51" s="44">
        <f>T51</f>
        <v>0</v>
      </c>
      <c r="AC51" s="164">
        <f>AA51+AB51+IF($R51="N",$I$47,0)+IF($R51="S",2,0)</f>
        <v>-3</v>
      </c>
      <c r="AD51" s="164"/>
      <c r="AE51" s="44" t="e">
        <f>VLOOKUP($L51,Basique!$T$17:$W$27,4,FALSE)</f>
        <v>#N/A</v>
      </c>
      <c r="AF51" s="162" t="e">
        <f>VLOOKUP($L51,Basique!$T$17:$X$27,5,FALSE)</f>
        <v>#N/A</v>
      </c>
      <c r="AG51" s="163"/>
      <c r="AH51" s="164" t="e">
        <f>INT(AF51/AE51)+$D$39</f>
        <v>#N/A</v>
      </c>
      <c r="AI51" s="164"/>
      <c r="AJ51" s="105"/>
      <c r="AK51" s="77"/>
      <c r="AL51" s="66"/>
      <c r="AM51" s="66"/>
      <c r="AN51" s="66"/>
      <c r="AO51" s="79"/>
      <c r="AQ51" s="16"/>
      <c r="CP51" s="29"/>
      <c r="CQ51" s="61"/>
      <c r="CS51" s="87">
        <v>10</v>
      </c>
      <c r="CT51" s="139" t="str">
        <f>IF($AU$5&lt;&gt;0,IF(OR($O$5="CLERC",$O$5="PALADIN"),Sorts!Q13,Sorts!Q37),"")</f>
        <v>Perception des Alignements</v>
      </c>
      <c r="CU51" s="139"/>
      <c r="CV51" s="139"/>
      <c r="CW51" s="139"/>
      <c r="CX51" s="139"/>
      <c r="CY51" s="139"/>
      <c r="CZ51" s="139"/>
      <c r="DA51" s="139"/>
      <c r="DB51" s="139"/>
      <c r="DC51" s="139"/>
      <c r="DD51" s="139"/>
      <c r="DE51" s="139"/>
      <c r="DF51" s="140"/>
      <c r="DG51" s="141">
        <v>0</v>
      </c>
      <c r="DH51" s="134"/>
      <c r="DI51" s="142" t="str">
        <f>IF($AU$5&lt;&gt;0,IF(OR($O$5="CLERC",$O$5="PALADIN"),Sorts!R13,Sorts!R37),"")</f>
        <v>1''</v>
      </c>
      <c r="DJ51" s="142"/>
      <c r="DK51" s="142"/>
      <c r="DL51" s="142" t="str">
        <f>IF($AU$5&lt;&gt;0,IF(OR($O$5="CLERC",$O$5="PALADIN"),Sorts!S13,Sorts!S37),"")</f>
        <v>5r</v>
      </c>
      <c r="DM51" s="142"/>
      <c r="DN51" s="142"/>
      <c r="DO51" s="89" t="str">
        <f>IF($AU$5&lt;&gt;0,IF(OR($O$5="CLERC",$O$5="PALADIN"),Sorts!T13,Sorts!T37),"")</f>
        <v>X</v>
      </c>
      <c r="DP51" s="89" t="str">
        <f>IF($AU$5&lt;&gt;0,IF(OR($O$5="CLERC",$O$5="PALADIN"),Sorts!U13,Sorts!U37),"")</f>
        <v>X</v>
      </c>
      <c r="DQ51" s="94" t="str">
        <f>IF($AU$5&lt;&gt;0,IF(OR($O$5="CLERC",$O$5="PALADIN"),Sorts!V13,Sorts!V37),"")</f>
        <v>/</v>
      </c>
      <c r="DR51" s="89"/>
      <c r="DS51" s="133" t="s">
        <v>1391</v>
      </c>
      <c r="DT51" s="134"/>
      <c r="DU51" s="89">
        <v>10</v>
      </c>
      <c r="DV51" s="135" t="str">
        <f>IF($AU$7&lt;&gt;0,IF($O$5="Illusionniste",Sorts!W128,Sorts!Q84),"")</f>
        <v/>
      </c>
      <c r="DW51" s="136"/>
      <c r="DX51" s="136"/>
      <c r="DY51" s="136"/>
      <c r="DZ51" s="136"/>
      <c r="EA51" s="136"/>
      <c r="EB51" s="136"/>
      <c r="EC51" s="136"/>
      <c r="ED51" s="136"/>
      <c r="EE51" s="136"/>
      <c r="EF51" s="136"/>
      <c r="EG51" s="136"/>
      <c r="EH51" s="136"/>
      <c r="EI51" s="136">
        <v>0</v>
      </c>
      <c r="EJ51" s="137"/>
      <c r="EK51" s="138" t="str">
        <f>IF($AU$7&lt;&gt;0,IF($O$5="Illusionniste",Sorts!X128,Sorts!R84),"")</f>
        <v/>
      </c>
      <c r="EL51" s="134"/>
      <c r="EM51" s="142" t="str">
        <f>IF($AU$7&lt;&gt;0,IF($O$5="Illusionniste",Sorts!Y128,Sorts!S84),"")</f>
        <v/>
      </c>
      <c r="EN51" s="142"/>
      <c r="EO51" s="142"/>
      <c r="EP51" s="89" t="str">
        <f>IF($AU$7&lt;&gt;0,IF($O$5="Illusionniste",Sorts!Z128,Sorts!T84),"")</f>
        <v/>
      </c>
      <c r="EQ51" s="89" t="str">
        <f>IF($AU$7&lt;&gt;0,IF($O$5="Illusionniste",Sorts!AA128,Sorts!U84),"")</f>
        <v/>
      </c>
      <c r="ER51" s="94" t="str">
        <f>IF($AU$7&lt;&gt;0,IF($O$5="Illusionniste",Sorts!AB128,Sorts!V84),"")</f>
        <v/>
      </c>
      <c r="ES51" s="61"/>
      <c r="EU51" s="87">
        <v>14</v>
      </c>
      <c r="EV51" s="139">
        <f>IF($AU$5&lt;&gt;0,IF(OR($O$5="CLERC",$O$5="PALADIN"),Sorts!AC17,Sorts!AC41),"")</f>
        <v>0</v>
      </c>
      <c r="EW51" s="139"/>
      <c r="EX51" s="139"/>
      <c r="EY51" s="139"/>
      <c r="EZ51" s="139"/>
      <c r="FA51" s="139"/>
      <c r="FB51" s="139"/>
      <c r="FC51" s="139"/>
      <c r="FD51" s="139"/>
      <c r="FE51" s="139"/>
      <c r="FF51" s="139"/>
      <c r="FG51" s="139"/>
      <c r="FH51" s="140"/>
      <c r="FI51" s="141">
        <v>0</v>
      </c>
      <c r="FJ51" s="134"/>
      <c r="FK51" s="142">
        <f>IF($AU$5&lt;&gt;0,IF(OR($O$5="CLERC",$O$5="PALADIN"),Sorts!AD17,Sorts!AD41),"")</f>
        <v>0</v>
      </c>
      <c r="FL51" s="142"/>
      <c r="FM51" s="142"/>
      <c r="FN51" s="142">
        <f>IF($AU$5&lt;&gt;0,IF(OR($O$5="CLERC",$O$5="PALADIN"),Sorts!AE17,Sorts!AE41),"")</f>
        <v>0</v>
      </c>
      <c r="FO51" s="142"/>
      <c r="FP51" s="142"/>
      <c r="FQ51" s="89">
        <f>IF($AU$5&lt;&gt;0,IF(OR($O$5="CLERC",$O$5="PALADIN"),Sorts!AF17,Sorts!AF41),"")</f>
        <v>0</v>
      </c>
      <c r="FR51" s="89">
        <f>IF($AU$5&lt;&gt;0,IF(OR($O$5="CLERC",$O$5="PALADIN"),Sorts!AG17,Sorts!AG41),"")</f>
        <v>0</v>
      </c>
      <c r="FS51" s="94">
        <f>IF($AU$5&lt;&gt;0,IF(OR($O$5="CLERC",$O$5="PALADIN"),Sorts!AH17,Sorts!AH41),"")</f>
        <v>0</v>
      </c>
      <c r="FT51" s="89"/>
      <c r="FU51" s="133" t="s">
        <v>1391</v>
      </c>
      <c r="FV51" s="134"/>
      <c r="FW51" s="89">
        <v>14</v>
      </c>
      <c r="FX51" s="135" t="str">
        <f>IF($AU$7&lt;&gt;0,IF($O$5="Illusionniste",Sorts!AI132,Sorts!AC88),"")</f>
        <v/>
      </c>
      <c r="FY51" s="136"/>
      <c r="FZ51" s="136"/>
      <c r="GA51" s="136"/>
      <c r="GB51" s="136"/>
      <c r="GC51" s="136"/>
      <c r="GD51" s="136"/>
      <c r="GE51" s="136"/>
      <c r="GF51" s="136"/>
      <c r="GG51" s="136"/>
      <c r="GH51" s="136"/>
      <c r="GI51" s="136"/>
      <c r="GJ51" s="136"/>
      <c r="GK51" s="136">
        <v>0</v>
      </c>
      <c r="GL51" s="137"/>
      <c r="GM51" s="138" t="str">
        <f>IF($AU$7&lt;&gt;0,IF($O$5="Illusionniste",Sorts!AJ132,Sorts!AD88),"")</f>
        <v/>
      </c>
      <c r="GN51" s="134"/>
      <c r="GO51" s="142" t="str">
        <f>IF($AU$7&lt;&gt;0,IF($O$5="Illusionniste",Sorts!AK132,Sorts!AE88),"")</f>
        <v/>
      </c>
      <c r="GP51" s="142"/>
      <c r="GQ51" s="142"/>
      <c r="GR51" s="89" t="str">
        <f>IF($AU$7&lt;&gt;0,IF($O$5="Illusionniste",Sorts!AL132,Sorts!AF88),"")</f>
        <v/>
      </c>
      <c r="GS51" s="89" t="str">
        <f>IF($AU$7&lt;&gt;0,IF($O$5="Illusionniste",Sorts!AM132,Sorts!AG88),"")</f>
        <v/>
      </c>
      <c r="GT51" s="94" t="str">
        <f>IF($AU$7&lt;&gt;0,IF($O$5="Illusionniste",Sorts!AN132,Sorts!AH88),"")</f>
        <v/>
      </c>
      <c r="GU51" s="61"/>
      <c r="GW51" s="87">
        <v>16</v>
      </c>
      <c r="GX51" s="139"/>
      <c r="GY51" s="139"/>
      <c r="GZ51" s="139"/>
      <c r="HA51" s="139"/>
      <c r="HB51" s="139"/>
      <c r="HC51" s="139"/>
      <c r="HD51" s="139"/>
      <c r="HE51" s="139"/>
      <c r="HF51" s="139"/>
      <c r="HG51" s="139"/>
      <c r="HH51" s="139"/>
      <c r="HI51" s="139"/>
      <c r="HJ51" s="140"/>
      <c r="HK51" s="141"/>
      <c r="HL51" s="134"/>
      <c r="HM51" s="142"/>
      <c r="HN51" s="142"/>
      <c r="HO51" s="142"/>
      <c r="HP51" s="142"/>
      <c r="HQ51" s="142"/>
      <c r="HR51" s="142"/>
      <c r="HS51" s="89"/>
      <c r="HT51" s="89"/>
      <c r="HU51" s="94"/>
      <c r="HV51" s="89"/>
      <c r="HW51" s="133" t="s">
        <v>1391</v>
      </c>
      <c r="HX51" s="134"/>
      <c r="HY51" s="89">
        <v>16</v>
      </c>
      <c r="HZ51" s="135" t="str">
        <f>IF($AU$7&lt;&gt;0,IF($O$5="Illusionniste",Sorts!AU134,Sorts!AO90),"")</f>
        <v/>
      </c>
      <c r="IA51" s="136"/>
      <c r="IB51" s="136"/>
      <c r="IC51" s="136"/>
      <c r="ID51" s="136"/>
      <c r="IE51" s="136"/>
      <c r="IF51" s="136"/>
      <c r="IG51" s="136"/>
      <c r="IH51" s="136"/>
      <c r="II51" s="136"/>
      <c r="IJ51" s="136"/>
      <c r="IK51" s="136"/>
      <c r="IL51" s="136"/>
      <c r="IM51" s="136">
        <v>0</v>
      </c>
      <c r="IN51" s="137"/>
      <c r="IO51" s="138" t="str">
        <f>IF($AU$7&lt;&gt;0,IF($O$5="Illusionniste",Sorts!AV134,Sorts!AP90),"")</f>
        <v/>
      </c>
      <c r="IP51" s="134"/>
      <c r="IQ51" s="142" t="str">
        <f>IF($AU$7&lt;&gt;0,IF($O$5="Illusionniste",Sorts!AW134,Sorts!AQ90),"")</f>
        <v/>
      </c>
      <c r="IR51" s="142"/>
      <c r="IS51" s="142"/>
      <c r="IT51" s="89" t="str">
        <f>IF($AU$7&lt;&gt;0,IF($O$5="Illusionniste",Sorts!AX134,Sorts!AR90),"")</f>
        <v/>
      </c>
      <c r="IU51" s="89" t="str">
        <f>IF($AU$7&lt;&gt;0,IF($O$5="Illusionniste",Sorts!AY134,Sorts!AS90),"")</f>
        <v/>
      </c>
      <c r="IV51" s="94" t="str">
        <f>IF($AU$7&lt;&gt;0,IF($O$5="Illusionniste",Sorts!AZ134,Sorts!AT90),"")</f>
        <v/>
      </c>
      <c r="IW51" s="61"/>
      <c r="IY51" s="87"/>
      <c r="IZ51" s="139"/>
      <c r="JA51" s="139"/>
      <c r="JB51" s="139"/>
      <c r="JC51" s="139"/>
      <c r="JD51" s="139"/>
      <c r="JE51" s="139"/>
      <c r="JF51" s="139"/>
      <c r="JG51" s="139"/>
      <c r="JH51" s="139"/>
      <c r="JI51" s="139"/>
      <c r="JJ51" s="139"/>
      <c r="JK51" s="139"/>
      <c r="JL51" s="140"/>
      <c r="JM51" s="141"/>
      <c r="JN51" s="134"/>
      <c r="JO51" s="142"/>
      <c r="JP51" s="142"/>
      <c r="JQ51" s="142"/>
      <c r="JR51" s="142"/>
      <c r="JS51" s="142"/>
      <c r="JT51" s="142"/>
      <c r="JU51" s="89"/>
      <c r="JV51" s="89"/>
      <c r="JW51" s="94"/>
      <c r="JX51" s="89"/>
      <c r="JY51" s="133" t="s">
        <v>1391</v>
      </c>
      <c r="JZ51" s="134"/>
      <c r="KA51" s="89">
        <v>16</v>
      </c>
      <c r="KB51" s="135" t="str">
        <f>IF($AU$7&lt;&gt;0,IF($O$5="Illusionniste",Sorts!BB134,Sorts!BA90),"")</f>
        <v/>
      </c>
      <c r="KC51" s="136"/>
      <c r="KD51" s="136"/>
      <c r="KE51" s="136"/>
      <c r="KF51" s="136"/>
      <c r="KG51" s="136"/>
      <c r="KH51" s="136"/>
      <c r="KI51" s="136"/>
      <c r="KJ51" s="136"/>
      <c r="KK51" s="136"/>
      <c r="KL51" s="136"/>
      <c r="KM51" s="136"/>
      <c r="KN51" s="136"/>
      <c r="KO51" s="136">
        <v>0</v>
      </c>
      <c r="KP51" s="137"/>
      <c r="KQ51" s="138" t="str">
        <f>IF($AU$7&lt;&gt;0,IF($O$5="Illusionniste",Sorts!BB134,Sorts!BB90),"")</f>
        <v/>
      </c>
      <c r="KR51" s="134"/>
      <c r="KS51" s="142" t="str">
        <f>IF($AU$7&lt;&gt;0,IF($O$5="Illusionniste",Sorts!BB134,Sorts!BC90),"")</f>
        <v/>
      </c>
      <c r="KT51" s="142"/>
      <c r="KU51" s="142"/>
      <c r="KV51" s="89" t="str">
        <f>IF($AU$7&lt;&gt;0,IF($O$5="Illusionniste",Sorts!BB134,Sorts!BD90),"")</f>
        <v/>
      </c>
      <c r="KW51" s="89" t="str">
        <f>IF($AU$7&lt;&gt;0,IF($O$5="Illusionniste",Sorts!BB134,Sorts!BE90),"")</f>
        <v/>
      </c>
      <c r="KX51" s="94" t="str">
        <f>IF($AU$7&lt;&gt;0,IF($O$5="Illusionniste",Sorts!BB134,Sorts!BF90),"")</f>
        <v/>
      </c>
    </row>
    <row r="52" spans="2:310" ht="17.45" customHeight="1" thickTop="1" thickBot="1" x14ac:dyDescent="0.4">
      <c r="B52" s="23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78"/>
      <c r="O52" s="24"/>
      <c r="P52" s="78"/>
      <c r="Q52" s="24"/>
      <c r="R52" s="78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31"/>
      <c r="AQ52" s="16"/>
      <c r="CP52" s="29"/>
      <c r="CQ52" s="61"/>
      <c r="CS52" s="87">
        <v>11</v>
      </c>
      <c r="CT52" s="139" t="str">
        <f>IF($AU$5&lt;&gt;0,IF(OR($O$5="CLERC",$O$5="PALADIN"),Sorts!Q14,Sorts!Q38),"")</f>
        <v>Piège Sylvestre</v>
      </c>
      <c r="CU52" s="139"/>
      <c r="CV52" s="139"/>
      <c r="CW52" s="139"/>
      <c r="CX52" s="139"/>
      <c r="CY52" s="139"/>
      <c r="CZ52" s="139"/>
      <c r="DA52" s="139"/>
      <c r="DB52" s="139"/>
      <c r="DC52" s="139"/>
      <c r="DD52" s="139"/>
      <c r="DE52" s="139"/>
      <c r="DF52" s="140"/>
      <c r="DG52" s="141">
        <v>0</v>
      </c>
      <c r="DH52" s="134"/>
      <c r="DI52" s="142" t="str">
        <f>IF($AU$5&lt;&gt;0,IF(OR($O$5="CLERC",$O$5="PALADIN"),Sorts!R14,Sorts!R38),"")</f>
        <v>T</v>
      </c>
      <c r="DJ52" s="142"/>
      <c r="DK52" s="142"/>
      <c r="DL52" s="142" t="str">
        <f>IF($AU$5&lt;&gt;0,IF(OR($O$5="CLERC",$O$5="PALADIN"),Sorts!S14,Sorts!S38),"")</f>
        <v>P</v>
      </c>
      <c r="DM52" s="142"/>
      <c r="DN52" s="142"/>
      <c r="DO52" s="89" t="str">
        <f>IF($AU$5&lt;&gt;0,IF(OR($O$5="CLERC",$O$5="PALADIN"),Sorts!T14,Sorts!T38),"")</f>
        <v>X</v>
      </c>
      <c r="DP52" s="89" t="str">
        <f>IF($AU$5&lt;&gt;0,IF(OR($O$5="CLERC",$O$5="PALADIN"),Sorts!U14,Sorts!U38),"")</f>
        <v>X</v>
      </c>
      <c r="DQ52" s="94" t="str">
        <f>IF($AU$5&lt;&gt;0,IF(OR($O$5="CLERC",$O$5="PALADIN"),Sorts!V14,Sorts!V38),"")</f>
        <v>X</v>
      </c>
      <c r="DR52" s="89"/>
      <c r="DS52" s="133" t="s">
        <v>1391</v>
      </c>
      <c r="DT52" s="134"/>
      <c r="DU52" s="89">
        <v>11</v>
      </c>
      <c r="DV52" s="135" t="str">
        <f>IF($AU$7&lt;&gt;0,IF($O$5="Illusionniste",Sorts!W129,Sorts!Q85),"")</f>
        <v/>
      </c>
      <c r="DW52" s="136"/>
      <c r="DX52" s="136"/>
      <c r="DY52" s="136"/>
      <c r="DZ52" s="136"/>
      <c r="EA52" s="136"/>
      <c r="EB52" s="136"/>
      <c r="EC52" s="136"/>
      <c r="ED52" s="136"/>
      <c r="EE52" s="136"/>
      <c r="EF52" s="136"/>
      <c r="EG52" s="136"/>
      <c r="EH52" s="136"/>
      <c r="EI52" s="136">
        <v>0</v>
      </c>
      <c r="EJ52" s="137"/>
      <c r="EK52" s="138" t="str">
        <f>IF($AU$7&lt;&gt;0,IF($O$5="Illusionniste",Sorts!X129,Sorts!R85),"")</f>
        <v/>
      </c>
      <c r="EL52" s="134"/>
      <c r="EM52" s="142" t="str">
        <f>IF($AU$7&lt;&gt;0,IF($O$5="Illusionniste",Sorts!Y129,Sorts!S85),"")</f>
        <v/>
      </c>
      <c r="EN52" s="142"/>
      <c r="EO52" s="142"/>
      <c r="EP52" s="89" t="str">
        <f>IF($AU$7&lt;&gt;0,IF($O$5="Illusionniste",Sorts!Z129,Sorts!T85),"")</f>
        <v/>
      </c>
      <c r="EQ52" s="89" t="str">
        <f>IF($AU$7&lt;&gt;0,IF($O$5="Illusionniste",Sorts!AA129,Sorts!U85),"")</f>
        <v/>
      </c>
      <c r="ER52" s="94" t="str">
        <f>IF($AU$7&lt;&gt;0,IF($O$5="Illusionniste",Sorts!AB129,Sorts!V85),"")</f>
        <v/>
      </c>
      <c r="ES52" s="61"/>
      <c r="EU52" s="87">
        <v>15</v>
      </c>
      <c r="EV52" s="139">
        <f>IF($AU$5&lt;&gt;0,IF(OR($O$5="CLERC",$O$5="PALADIN"),Sorts!AC18,Sorts!AC42),"")</f>
        <v>0</v>
      </c>
      <c r="EW52" s="139"/>
      <c r="EX52" s="139"/>
      <c r="EY52" s="139"/>
      <c r="EZ52" s="139"/>
      <c r="FA52" s="139"/>
      <c r="FB52" s="139"/>
      <c r="FC52" s="139"/>
      <c r="FD52" s="139"/>
      <c r="FE52" s="139"/>
      <c r="FF52" s="139"/>
      <c r="FG52" s="139"/>
      <c r="FH52" s="140"/>
      <c r="FI52" s="141">
        <v>0</v>
      </c>
      <c r="FJ52" s="134"/>
      <c r="FK52" s="142">
        <f>IF($AU$5&lt;&gt;0,IF(OR($O$5="CLERC",$O$5="PALADIN"),Sorts!AD18,Sorts!AD42),"")</f>
        <v>0</v>
      </c>
      <c r="FL52" s="142"/>
      <c r="FM52" s="142"/>
      <c r="FN52" s="142">
        <f>IF($AU$5&lt;&gt;0,IF(OR($O$5="CLERC",$O$5="PALADIN"),Sorts!AE18,Sorts!AE42),"")</f>
        <v>0</v>
      </c>
      <c r="FO52" s="142"/>
      <c r="FP52" s="142"/>
      <c r="FQ52" s="89">
        <f>IF($AU$5&lt;&gt;0,IF(OR($O$5="CLERC",$O$5="PALADIN"),Sorts!AF18,Sorts!AF42),"")</f>
        <v>0</v>
      </c>
      <c r="FR52" s="89">
        <f>IF($AU$5&lt;&gt;0,IF(OR($O$5="CLERC",$O$5="PALADIN"),Sorts!AG18,Sorts!AG42),"")</f>
        <v>0</v>
      </c>
      <c r="FS52" s="94">
        <f>IF($AU$5&lt;&gt;0,IF(OR($O$5="CLERC",$O$5="PALADIN"),Sorts!AH18,Sorts!AH42),"")</f>
        <v>0</v>
      </c>
      <c r="FT52" s="89"/>
      <c r="FU52" s="133" t="s">
        <v>1391</v>
      </c>
      <c r="FV52" s="134"/>
      <c r="FW52" s="89">
        <v>15</v>
      </c>
      <c r="FX52" s="135" t="str">
        <f>IF($AU$7&lt;&gt;0,IF($O$5="Illusionniste",Sorts!AI133,Sorts!AC89),"")</f>
        <v/>
      </c>
      <c r="FY52" s="136"/>
      <c r="FZ52" s="136"/>
      <c r="GA52" s="136"/>
      <c r="GB52" s="136"/>
      <c r="GC52" s="136"/>
      <c r="GD52" s="136"/>
      <c r="GE52" s="136"/>
      <c r="GF52" s="136"/>
      <c r="GG52" s="136"/>
      <c r="GH52" s="136"/>
      <c r="GI52" s="136"/>
      <c r="GJ52" s="136"/>
      <c r="GK52" s="136">
        <v>0</v>
      </c>
      <c r="GL52" s="137"/>
      <c r="GM52" s="138" t="str">
        <f>IF($AU$7&lt;&gt;0,IF($O$5="Illusionniste",Sorts!AJ133,Sorts!AD89),"")</f>
        <v/>
      </c>
      <c r="GN52" s="134"/>
      <c r="GO52" s="142" t="str">
        <f>IF($AU$7&lt;&gt;0,IF($O$5="Illusionniste",Sorts!AK133,Sorts!AE89),"")</f>
        <v/>
      </c>
      <c r="GP52" s="142"/>
      <c r="GQ52" s="142"/>
      <c r="GR52" s="89" t="str">
        <f>IF($AU$7&lt;&gt;0,IF($O$5="Illusionniste",Sorts!AL133,Sorts!AF89),"")</f>
        <v/>
      </c>
      <c r="GS52" s="89" t="str">
        <f>IF($AU$7&lt;&gt;0,IF($O$5="Illusionniste",Sorts!AM133,Sorts!AG89),"")</f>
        <v/>
      </c>
      <c r="GT52" s="94" t="str">
        <f>IF($AU$7&lt;&gt;0,IF($O$5="Illusionniste",Sorts!AN133,Sorts!AH89),"")</f>
        <v/>
      </c>
      <c r="GU52" s="61"/>
      <c r="GW52" s="87">
        <v>17</v>
      </c>
      <c r="GX52" s="139"/>
      <c r="GY52" s="139"/>
      <c r="GZ52" s="139"/>
      <c r="HA52" s="139"/>
      <c r="HB52" s="139"/>
      <c r="HC52" s="139"/>
      <c r="HD52" s="139"/>
      <c r="HE52" s="139"/>
      <c r="HF52" s="139"/>
      <c r="HG52" s="139"/>
      <c r="HH52" s="139"/>
      <c r="HI52" s="139"/>
      <c r="HJ52" s="140"/>
      <c r="HK52" s="141"/>
      <c r="HL52" s="134"/>
      <c r="HM52" s="142"/>
      <c r="HN52" s="142"/>
      <c r="HO52" s="142"/>
      <c r="HP52" s="142"/>
      <c r="HQ52" s="142"/>
      <c r="HR52" s="142"/>
      <c r="HS52" s="89"/>
      <c r="HT52" s="89"/>
      <c r="HU52" s="94"/>
      <c r="HV52" s="89"/>
      <c r="HW52" s="133" t="s">
        <v>1391</v>
      </c>
      <c r="HX52" s="134"/>
      <c r="HY52" s="89">
        <v>17</v>
      </c>
      <c r="HZ52" s="135" t="str">
        <f>IF($AU$7&lt;&gt;0,IF($O$5="Illusionniste",Sorts!AU135,Sorts!AO91),"")</f>
        <v/>
      </c>
      <c r="IA52" s="136"/>
      <c r="IB52" s="136"/>
      <c r="IC52" s="136"/>
      <c r="ID52" s="136"/>
      <c r="IE52" s="136"/>
      <c r="IF52" s="136"/>
      <c r="IG52" s="136"/>
      <c r="IH52" s="136"/>
      <c r="II52" s="136"/>
      <c r="IJ52" s="136"/>
      <c r="IK52" s="136"/>
      <c r="IL52" s="136"/>
      <c r="IM52" s="136">
        <v>0</v>
      </c>
      <c r="IN52" s="137"/>
      <c r="IO52" s="138" t="str">
        <f>IF($AU$7&lt;&gt;0,IF($O$5="Illusionniste",Sorts!AV135,Sorts!AP91),"")</f>
        <v/>
      </c>
      <c r="IP52" s="134"/>
      <c r="IQ52" s="142" t="str">
        <f>IF($AU$7&lt;&gt;0,IF($O$5="Illusionniste",Sorts!AW135,Sorts!AQ91),"")</f>
        <v/>
      </c>
      <c r="IR52" s="142"/>
      <c r="IS52" s="142"/>
      <c r="IT52" s="89" t="str">
        <f>IF($AU$7&lt;&gt;0,IF($O$5="Illusionniste",Sorts!AX135,Sorts!AR91),"")</f>
        <v/>
      </c>
      <c r="IU52" s="89" t="str">
        <f>IF($AU$7&lt;&gt;0,IF($O$5="Illusionniste",Sorts!AY135,Sorts!AS91),"")</f>
        <v/>
      </c>
      <c r="IV52" s="94" t="str">
        <f>IF($AU$7&lt;&gt;0,IF($O$5="Illusionniste",Sorts!AZ135,Sorts!AT91),"")</f>
        <v/>
      </c>
      <c r="IW52" s="61"/>
      <c r="IY52" s="156" t="s">
        <v>406</v>
      </c>
      <c r="IZ52" s="157"/>
      <c r="JA52" s="157"/>
      <c r="JB52" s="157"/>
      <c r="JC52" s="157"/>
      <c r="JD52" s="157"/>
      <c r="JE52" s="157"/>
      <c r="JF52" s="157"/>
      <c r="JG52" s="157"/>
      <c r="JH52" s="157"/>
      <c r="JI52" s="157"/>
      <c r="JJ52" s="157"/>
      <c r="JK52" s="157"/>
      <c r="JL52" s="157"/>
      <c r="JM52" s="157"/>
      <c r="JN52" s="157"/>
      <c r="JO52" s="157"/>
      <c r="JP52" s="157"/>
      <c r="JQ52" s="157"/>
      <c r="JR52" s="157"/>
      <c r="JS52" s="157"/>
      <c r="JT52" s="157"/>
      <c r="JU52" s="157"/>
      <c r="JV52" s="157"/>
      <c r="JW52" s="157"/>
      <c r="JX52" s="157"/>
      <c r="JY52" s="157"/>
      <c r="JZ52" s="157"/>
      <c r="KA52" s="157"/>
      <c r="KB52" s="157"/>
      <c r="KC52" s="157"/>
      <c r="KD52" s="157"/>
      <c r="KE52" s="157"/>
      <c r="KF52" s="157"/>
      <c r="KG52" s="157"/>
      <c r="KH52" s="157"/>
      <c r="KI52" s="157"/>
      <c r="KJ52" s="157"/>
      <c r="KK52" s="157"/>
      <c r="KL52" s="157"/>
      <c r="KM52" s="157"/>
      <c r="KN52" s="157"/>
      <c r="KO52" s="157"/>
      <c r="KP52" s="157"/>
      <c r="KQ52" s="157"/>
      <c r="KR52" s="157"/>
      <c r="KS52" s="157"/>
      <c r="KT52" s="157"/>
      <c r="KU52" s="157"/>
      <c r="KV52" s="157"/>
      <c r="KW52" s="157"/>
      <c r="KX52" s="158"/>
    </row>
    <row r="53" spans="2:310" ht="21" customHeight="1" thickTop="1" thickBot="1" x14ac:dyDescent="0.35">
      <c r="N53" s="32"/>
      <c r="P53" s="32"/>
      <c r="R53" s="32"/>
      <c r="AQ53" s="16"/>
      <c r="CP53" s="29"/>
      <c r="CQ53" s="61"/>
      <c r="CS53" s="87">
        <v>12</v>
      </c>
      <c r="CT53" s="139" t="str">
        <f>IF($AU$5&lt;&gt;0,IF(OR($O$5="CLERC",$O$5="PALADIN"),Sorts!Q15,Sorts!Q39),"")</f>
        <v>Protection contre le Feu</v>
      </c>
      <c r="CU53" s="139"/>
      <c r="CV53" s="139"/>
      <c r="CW53" s="139"/>
      <c r="CX53" s="139"/>
      <c r="CY53" s="139"/>
      <c r="CZ53" s="139"/>
      <c r="DA53" s="139"/>
      <c r="DB53" s="139"/>
      <c r="DC53" s="139"/>
      <c r="DD53" s="139"/>
      <c r="DE53" s="139"/>
      <c r="DF53" s="140"/>
      <c r="DG53" s="141">
        <v>0</v>
      </c>
      <c r="DH53" s="134"/>
      <c r="DI53" s="142" t="str">
        <f>IF($AU$5&lt;&gt;0,IF(OR($O$5="CLERC",$O$5="PALADIN"),Sorts!R15,Sorts!R39),"")</f>
        <v>T</v>
      </c>
      <c r="DJ53" s="142"/>
      <c r="DK53" s="142"/>
      <c r="DL53" s="142" t="str">
        <f>IF($AU$5&lt;&gt;0,IF(OR($O$5="CLERC",$O$5="PALADIN"),Sorts!S15,Sorts!S39),"")</f>
        <v>S</v>
      </c>
      <c r="DM53" s="142"/>
      <c r="DN53" s="142"/>
      <c r="DO53" s="89" t="str">
        <f>IF($AU$5&lt;&gt;0,IF(OR($O$5="CLERC",$O$5="PALADIN"),Sorts!T15,Sorts!T39),"")</f>
        <v>X</v>
      </c>
      <c r="DP53" s="89" t="str">
        <f>IF($AU$5&lt;&gt;0,IF(OR($O$5="CLERC",$O$5="PALADIN"),Sorts!U15,Sorts!U39),"")</f>
        <v>X</v>
      </c>
      <c r="DQ53" s="94" t="str">
        <f>IF($AU$5&lt;&gt;0,IF(OR($O$5="CLERC",$O$5="PALADIN"),Sorts!V15,Sorts!V39),"")</f>
        <v>X</v>
      </c>
      <c r="DR53" s="89"/>
      <c r="DS53" s="133" t="s">
        <v>1391</v>
      </c>
      <c r="DT53" s="134"/>
      <c r="DU53" s="89">
        <v>12</v>
      </c>
      <c r="DV53" s="135" t="str">
        <f>IF($AU$7&lt;&gt;0,IF($O$5="Illusionniste",Sorts!W130,Sorts!Q86),"")</f>
        <v/>
      </c>
      <c r="DW53" s="136"/>
      <c r="DX53" s="136"/>
      <c r="DY53" s="136"/>
      <c r="DZ53" s="136"/>
      <c r="EA53" s="136"/>
      <c r="EB53" s="136"/>
      <c r="EC53" s="136"/>
      <c r="ED53" s="136"/>
      <c r="EE53" s="136"/>
      <c r="EF53" s="136"/>
      <c r="EG53" s="136"/>
      <c r="EH53" s="136"/>
      <c r="EI53" s="136">
        <v>0</v>
      </c>
      <c r="EJ53" s="137"/>
      <c r="EK53" s="138" t="str">
        <f>IF($AU$7&lt;&gt;0,IF($O$5="Illusionniste",Sorts!X130,Sorts!R86),"")</f>
        <v/>
      </c>
      <c r="EL53" s="134"/>
      <c r="EM53" s="142" t="str">
        <f>IF($AU$7&lt;&gt;0,IF($O$5="Illusionniste",Sorts!Y130,Sorts!S86),"")</f>
        <v/>
      </c>
      <c r="EN53" s="142"/>
      <c r="EO53" s="142"/>
      <c r="EP53" s="89" t="str">
        <f>IF($AU$7&lt;&gt;0,IF($O$5="Illusionniste",Sorts!Z130,Sorts!T86),"")</f>
        <v/>
      </c>
      <c r="EQ53" s="89" t="str">
        <f>IF($AU$7&lt;&gt;0,IF($O$5="Illusionniste",Sorts!AA130,Sorts!U86),"")</f>
        <v/>
      </c>
      <c r="ER53" s="94" t="str">
        <f>IF($AU$7&lt;&gt;0,IF($O$5="Illusionniste",Sorts!AB130,Sorts!V86),"")</f>
        <v/>
      </c>
      <c r="ES53" s="61"/>
      <c r="EU53" s="87">
        <v>16</v>
      </c>
      <c r="EV53" s="139">
        <f>IF($AU$5&lt;&gt;0,IF(OR($O$5="CLERC",$O$5="PALADIN"),Sorts!AC19,Sorts!AC43),"")</f>
        <v>0</v>
      </c>
      <c r="EW53" s="139"/>
      <c r="EX53" s="139"/>
      <c r="EY53" s="139"/>
      <c r="EZ53" s="139"/>
      <c r="FA53" s="139"/>
      <c r="FB53" s="139"/>
      <c r="FC53" s="139"/>
      <c r="FD53" s="139"/>
      <c r="FE53" s="139"/>
      <c r="FF53" s="139"/>
      <c r="FG53" s="139"/>
      <c r="FH53" s="140"/>
      <c r="FI53" s="141">
        <v>0</v>
      </c>
      <c r="FJ53" s="134"/>
      <c r="FK53" s="142">
        <f>IF($AU$5&lt;&gt;0,IF(OR($O$5="CLERC",$O$5="PALADIN"),Sorts!AD19,Sorts!AD43),"")</f>
        <v>0</v>
      </c>
      <c r="FL53" s="142"/>
      <c r="FM53" s="142"/>
      <c r="FN53" s="142">
        <f>IF($AU$5&lt;&gt;0,IF(OR($O$5="CLERC",$O$5="PALADIN"),Sorts!AE19,Sorts!AE43),"")</f>
        <v>0</v>
      </c>
      <c r="FO53" s="142"/>
      <c r="FP53" s="142"/>
      <c r="FQ53" s="89">
        <f>IF($AU$5&lt;&gt;0,IF(OR($O$5="CLERC",$O$5="PALADIN"),Sorts!AF19,Sorts!AF43),"")</f>
        <v>0</v>
      </c>
      <c r="FR53" s="89">
        <f>IF($AU$5&lt;&gt;0,IF(OR($O$5="CLERC",$O$5="PALADIN"),Sorts!AG19,Sorts!AG43),"")</f>
        <v>0</v>
      </c>
      <c r="FS53" s="94">
        <f>IF($AU$5&lt;&gt;0,IF(OR($O$5="CLERC",$O$5="PALADIN"),Sorts!AH19,Sorts!AH43),"")</f>
        <v>0</v>
      </c>
      <c r="FT53" s="89"/>
      <c r="FU53" s="133" t="s">
        <v>1391</v>
      </c>
      <c r="FV53" s="134"/>
      <c r="FW53" s="89">
        <v>16</v>
      </c>
      <c r="FX53" s="135" t="str">
        <f>IF($AU$7&lt;&gt;0,IF($O$5="Illusionniste",Sorts!AI134,Sorts!AC90),"")</f>
        <v/>
      </c>
      <c r="FY53" s="136"/>
      <c r="FZ53" s="136"/>
      <c r="GA53" s="136"/>
      <c r="GB53" s="136"/>
      <c r="GC53" s="136"/>
      <c r="GD53" s="136"/>
      <c r="GE53" s="136"/>
      <c r="GF53" s="136"/>
      <c r="GG53" s="136"/>
      <c r="GH53" s="136"/>
      <c r="GI53" s="136"/>
      <c r="GJ53" s="136"/>
      <c r="GK53" s="136">
        <v>0</v>
      </c>
      <c r="GL53" s="137"/>
      <c r="GM53" s="138" t="str">
        <f>IF($AU$7&lt;&gt;0,IF($O$5="Illusionniste",Sorts!AJ134,Sorts!AD90),"")</f>
        <v/>
      </c>
      <c r="GN53" s="134"/>
      <c r="GO53" s="142" t="str">
        <f>IF($AU$7&lt;&gt;0,IF($O$5="Illusionniste",Sorts!AK134,Sorts!AE90),"")</f>
        <v/>
      </c>
      <c r="GP53" s="142"/>
      <c r="GQ53" s="142"/>
      <c r="GR53" s="89" t="str">
        <f>IF($AU$7&lt;&gt;0,IF($O$5="Illusionniste",Sorts!AL134,Sorts!AF90),"")</f>
        <v/>
      </c>
      <c r="GS53" s="89" t="str">
        <f>IF($AU$7&lt;&gt;0,IF($O$5="Illusionniste",Sorts!AM134,Sorts!AG90),"")</f>
        <v/>
      </c>
      <c r="GT53" s="94" t="str">
        <f>IF($AU$7&lt;&gt;0,IF($O$5="Illusionniste",Sorts!AN134,Sorts!AH90),"")</f>
        <v/>
      </c>
      <c r="GU53" s="61"/>
      <c r="GW53" s="87">
        <v>18</v>
      </c>
      <c r="GX53" s="139"/>
      <c r="GY53" s="139"/>
      <c r="GZ53" s="139"/>
      <c r="HA53" s="139"/>
      <c r="HB53" s="139"/>
      <c r="HC53" s="139"/>
      <c r="HD53" s="139"/>
      <c r="HE53" s="139"/>
      <c r="HF53" s="139"/>
      <c r="HG53" s="139"/>
      <c r="HH53" s="139"/>
      <c r="HI53" s="139"/>
      <c r="HJ53" s="140"/>
      <c r="HK53" s="141"/>
      <c r="HL53" s="134"/>
      <c r="HM53" s="142"/>
      <c r="HN53" s="142"/>
      <c r="HO53" s="142"/>
      <c r="HP53" s="142"/>
      <c r="HQ53" s="142"/>
      <c r="HR53" s="142"/>
      <c r="HS53" s="89"/>
      <c r="HT53" s="89"/>
      <c r="HU53" s="94"/>
      <c r="HV53" s="89"/>
      <c r="HW53" s="133" t="s">
        <v>1391</v>
      </c>
      <c r="HX53" s="134"/>
      <c r="HY53" s="89">
        <v>18</v>
      </c>
      <c r="HZ53" s="135" t="str">
        <f>IF($AU$7&lt;&gt;0,IF($O$5="Illusionniste",Sorts!AU136,Sorts!AO92),"")</f>
        <v/>
      </c>
      <c r="IA53" s="136"/>
      <c r="IB53" s="136"/>
      <c r="IC53" s="136"/>
      <c r="ID53" s="136"/>
      <c r="IE53" s="136"/>
      <c r="IF53" s="136"/>
      <c r="IG53" s="136"/>
      <c r="IH53" s="136"/>
      <c r="II53" s="136"/>
      <c r="IJ53" s="136"/>
      <c r="IK53" s="136"/>
      <c r="IL53" s="136"/>
      <c r="IM53" s="136">
        <v>0</v>
      </c>
      <c r="IN53" s="137"/>
      <c r="IO53" s="138" t="str">
        <f>IF($AU$7&lt;&gt;0,IF($O$5="Illusionniste",Sorts!AV136,Sorts!AP92),"")</f>
        <v/>
      </c>
      <c r="IP53" s="134"/>
      <c r="IQ53" s="142" t="str">
        <f>IF($AU$7&lt;&gt;0,IF($O$5="Illusionniste",Sorts!AW136,Sorts!AQ92),"")</f>
        <v/>
      </c>
      <c r="IR53" s="142"/>
      <c r="IS53" s="142"/>
      <c r="IT53" s="89" t="str">
        <f>IF($AU$7&lt;&gt;0,IF($O$5="Illusionniste",Sorts!AX136,Sorts!AR92),"")</f>
        <v/>
      </c>
      <c r="IU53" s="89" t="str">
        <f>IF($AU$7&lt;&gt;0,IF($O$5="Illusionniste",Sorts!AY136,Sorts!AS92),"")</f>
        <v/>
      </c>
      <c r="IV53" s="94" t="str">
        <f>IF($AU$7&lt;&gt;0,IF($O$5="Illusionniste",Sorts!AZ136,Sorts!AT92),"")</f>
        <v/>
      </c>
      <c r="IW53" s="61"/>
      <c r="IY53" s="16"/>
      <c r="KX53" s="29"/>
    </row>
    <row r="54" spans="2:310" ht="16.149999999999999" customHeight="1" thickTop="1" x14ac:dyDescent="0.35">
      <c r="B54" s="143" t="s">
        <v>70</v>
      </c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8"/>
      <c r="AH54" s="189" t="s">
        <v>480</v>
      </c>
      <c r="AI54" s="190"/>
      <c r="AJ54" s="190"/>
      <c r="AK54" s="190"/>
      <c r="AL54" s="190"/>
      <c r="AM54" s="190"/>
      <c r="AN54" s="190"/>
      <c r="AO54" s="191"/>
      <c r="AQ54" s="16"/>
      <c r="CP54" s="29"/>
      <c r="CQ54" s="61"/>
      <c r="CS54" s="87">
        <v>13</v>
      </c>
      <c r="CT54" s="139" t="str">
        <f>IF($AU$5&lt;&gt;0,IF(OR($O$5="CLERC",$O$5="PALADIN"),Sorts!Q16,Sorts!Q40),"")</f>
        <v>Pyrotechnie</v>
      </c>
      <c r="CU54" s="139"/>
      <c r="CV54" s="139"/>
      <c r="CW54" s="139"/>
      <c r="CX54" s="139"/>
      <c r="CY54" s="139"/>
      <c r="CZ54" s="139"/>
      <c r="DA54" s="139"/>
      <c r="DB54" s="139"/>
      <c r="DC54" s="139"/>
      <c r="DD54" s="139"/>
      <c r="DE54" s="139"/>
      <c r="DF54" s="140"/>
      <c r="DG54" s="141">
        <v>0</v>
      </c>
      <c r="DH54" s="134"/>
      <c r="DI54" s="142" t="str">
        <f>IF($AU$5&lt;&gt;0,IF(OR($O$5="CLERC",$O$5="PALADIN"),Sorts!R16,Sorts!R40),"")</f>
        <v>16''</v>
      </c>
      <c r="DJ54" s="142"/>
      <c r="DK54" s="142"/>
      <c r="DL54" s="142" t="str">
        <f>IF($AU$5&lt;&gt;0,IF(OR($O$5="CLERC",$O$5="PALADIN"),Sorts!S16,Sorts!S40),"")</f>
        <v>S</v>
      </c>
      <c r="DM54" s="142"/>
      <c r="DN54" s="142"/>
      <c r="DO54" s="89" t="str">
        <f>IF($AU$5&lt;&gt;0,IF(OR($O$5="CLERC",$O$5="PALADIN"),Sorts!T16,Sorts!T40),"")</f>
        <v>X</v>
      </c>
      <c r="DP54" s="89" t="str">
        <f>IF($AU$5&lt;&gt;0,IF(OR($O$5="CLERC",$O$5="PALADIN"),Sorts!U16,Sorts!U40),"")</f>
        <v>X</v>
      </c>
      <c r="DQ54" s="94" t="str">
        <f>IF($AU$5&lt;&gt;0,IF(OR($O$5="CLERC",$O$5="PALADIN"),Sorts!V16,Sorts!V40),"")</f>
        <v>X</v>
      </c>
      <c r="DR54" s="89"/>
      <c r="DS54" s="133" t="s">
        <v>1391</v>
      </c>
      <c r="DT54" s="134"/>
      <c r="DU54" s="89">
        <v>13</v>
      </c>
      <c r="DV54" s="135" t="str">
        <f>IF($AU$7&lt;&gt;0,IF($O$5="Illusionniste",Sorts!W131,Sorts!Q87),"")</f>
        <v/>
      </c>
      <c r="DW54" s="136"/>
      <c r="DX54" s="136"/>
      <c r="DY54" s="136"/>
      <c r="DZ54" s="136"/>
      <c r="EA54" s="136"/>
      <c r="EB54" s="136"/>
      <c r="EC54" s="136"/>
      <c r="ED54" s="136"/>
      <c r="EE54" s="136"/>
      <c r="EF54" s="136"/>
      <c r="EG54" s="136"/>
      <c r="EH54" s="136"/>
      <c r="EI54" s="136">
        <v>0</v>
      </c>
      <c r="EJ54" s="137"/>
      <c r="EK54" s="138" t="str">
        <f>IF($AU$7&lt;&gt;0,IF($O$5="Illusionniste",Sorts!X131,Sorts!R87),"")</f>
        <v/>
      </c>
      <c r="EL54" s="134"/>
      <c r="EM54" s="142" t="str">
        <f>IF($AU$7&lt;&gt;0,IF($O$5="Illusionniste",Sorts!Y131,Sorts!S87),"")</f>
        <v/>
      </c>
      <c r="EN54" s="142"/>
      <c r="EO54" s="142"/>
      <c r="EP54" s="89" t="str">
        <f>IF($AU$7&lt;&gt;0,IF($O$5="Illusionniste",Sorts!Z131,Sorts!T87),"")</f>
        <v/>
      </c>
      <c r="EQ54" s="89" t="str">
        <f>IF($AU$7&lt;&gt;0,IF($O$5="Illusionniste",Sorts!AA131,Sorts!U87),"")</f>
        <v/>
      </c>
      <c r="ER54" s="94" t="str">
        <f>IF($AU$7&lt;&gt;0,IF($O$5="Illusionniste",Sorts!AB131,Sorts!V87),"")</f>
        <v/>
      </c>
      <c r="ES54" s="61"/>
      <c r="EU54" s="87">
        <v>17</v>
      </c>
      <c r="EV54" s="139"/>
      <c r="EW54" s="139"/>
      <c r="EX54" s="139"/>
      <c r="EY54" s="139"/>
      <c r="EZ54" s="139"/>
      <c r="FA54" s="139"/>
      <c r="FB54" s="139"/>
      <c r="FC54" s="139"/>
      <c r="FD54" s="139"/>
      <c r="FE54" s="139"/>
      <c r="FF54" s="139"/>
      <c r="FG54" s="139"/>
      <c r="FH54" s="140"/>
      <c r="FI54" s="141"/>
      <c r="FJ54" s="134"/>
      <c r="FK54" s="142"/>
      <c r="FL54" s="142"/>
      <c r="FM54" s="142"/>
      <c r="FN54" s="142"/>
      <c r="FO54" s="142"/>
      <c r="FP54" s="142"/>
      <c r="FQ54" s="89"/>
      <c r="FR54" s="89"/>
      <c r="FS54" s="94"/>
      <c r="FT54" s="89"/>
      <c r="FU54" s="133" t="s">
        <v>1391</v>
      </c>
      <c r="FV54" s="134"/>
      <c r="FW54" s="89">
        <v>17</v>
      </c>
      <c r="FX54" s="135" t="str">
        <f>IF($AU$7&lt;&gt;0,IF($O$5="Illusionniste",Sorts!AI135,Sorts!AC91),"")</f>
        <v/>
      </c>
      <c r="FY54" s="136"/>
      <c r="FZ54" s="136"/>
      <c r="GA54" s="136"/>
      <c r="GB54" s="136"/>
      <c r="GC54" s="136"/>
      <c r="GD54" s="136"/>
      <c r="GE54" s="136"/>
      <c r="GF54" s="136"/>
      <c r="GG54" s="136"/>
      <c r="GH54" s="136"/>
      <c r="GI54" s="136"/>
      <c r="GJ54" s="136"/>
      <c r="GK54" s="136">
        <v>0</v>
      </c>
      <c r="GL54" s="137"/>
      <c r="GM54" s="138" t="str">
        <f>IF($AU$7&lt;&gt;0,IF($O$5="Illusionniste",Sorts!AJ135,Sorts!AD91),"")</f>
        <v/>
      </c>
      <c r="GN54" s="134"/>
      <c r="GO54" s="142" t="str">
        <f>IF($AU$7&lt;&gt;0,IF($O$5="Illusionniste",Sorts!AK135,Sorts!AE91),"")</f>
        <v/>
      </c>
      <c r="GP54" s="142"/>
      <c r="GQ54" s="142"/>
      <c r="GR54" s="89" t="str">
        <f>IF($AU$7&lt;&gt;0,IF($O$5="Illusionniste",Sorts!AL135,Sorts!AF91),"")</f>
        <v/>
      </c>
      <c r="GS54" s="89" t="str">
        <f>IF($AU$7&lt;&gt;0,IF($O$5="Illusionniste",Sorts!AM135,Sorts!AG91),"")</f>
        <v/>
      </c>
      <c r="GT54" s="94" t="str">
        <f>IF($AU$7&lt;&gt;0,IF($O$5="Illusionniste",Sorts!AN135,Sorts!AH91),"")</f>
        <v/>
      </c>
      <c r="GU54" s="61"/>
      <c r="GW54" s="87">
        <v>19</v>
      </c>
      <c r="GX54" s="139"/>
      <c r="GY54" s="139"/>
      <c r="GZ54" s="139"/>
      <c r="HA54" s="139"/>
      <c r="HB54" s="139"/>
      <c r="HC54" s="139"/>
      <c r="HD54" s="139"/>
      <c r="HE54" s="139"/>
      <c r="HF54" s="139"/>
      <c r="HG54" s="139"/>
      <c r="HH54" s="139"/>
      <c r="HI54" s="139"/>
      <c r="HJ54" s="140"/>
      <c r="HK54" s="141"/>
      <c r="HL54" s="134"/>
      <c r="HM54" s="142"/>
      <c r="HN54" s="142"/>
      <c r="HO54" s="142"/>
      <c r="HP54" s="142"/>
      <c r="HQ54" s="142"/>
      <c r="HR54" s="142"/>
      <c r="HS54" s="89"/>
      <c r="HT54" s="89"/>
      <c r="HU54" s="94"/>
      <c r="HV54" s="89"/>
      <c r="HW54" s="133" t="s">
        <v>1391</v>
      </c>
      <c r="HX54" s="134"/>
      <c r="HY54" s="89">
        <v>19</v>
      </c>
      <c r="HZ54" s="135" t="str">
        <f>IF($AU$7&lt;&gt;0,IF($O$5="Illusionniste",Sorts!AU137,Sorts!AO93),"")</f>
        <v/>
      </c>
      <c r="IA54" s="136"/>
      <c r="IB54" s="136"/>
      <c r="IC54" s="136"/>
      <c r="ID54" s="136"/>
      <c r="IE54" s="136"/>
      <c r="IF54" s="136"/>
      <c r="IG54" s="136"/>
      <c r="IH54" s="136"/>
      <c r="II54" s="136"/>
      <c r="IJ54" s="136"/>
      <c r="IK54" s="136"/>
      <c r="IL54" s="136"/>
      <c r="IM54" s="136">
        <v>0</v>
      </c>
      <c r="IN54" s="137"/>
      <c r="IO54" s="138" t="str">
        <f>IF($AU$7&lt;&gt;0,IF($O$5="Illusionniste",Sorts!AV137,Sorts!AP93),"")</f>
        <v/>
      </c>
      <c r="IP54" s="134"/>
      <c r="IQ54" s="142" t="str">
        <f>IF($AU$7&lt;&gt;0,IF($O$5="Illusionniste",Sorts!AW137,Sorts!AQ93),"")</f>
        <v/>
      </c>
      <c r="IR54" s="142"/>
      <c r="IS54" s="142"/>
      <c r="IT54" s="89" t="str">
        <f>IF($AU$7&lt;&gt;0,IF($O$5="Illusionniste",Sorts!AX137,Sorts!AR93),"")</f>
        <v/>
      </c>
      <c r="IU54" s="89" t="str">
        <f>IF($AU$7&lt;&gt;0,IF($O$5="Illusionniste",Sorts!AY137,Sorts!AS93),"")</f>
        <v/>
      </c>
      <c r="IV54" s="94" t="str">
        <f>IF($AU$7&lt;&gt;0,IF($O$5="Illusionniste",Sorts!AZ137,Sorts!AT93),"")</f>
        <v/>
      </c>
      <c r="IW54" s="61"/>
      <c r="IY54" s="16"/>
      <c r="KX54" s="29"/>
    </row>
    <row r="55" spans="2:310" ht="19.5" x14ac:dyDescent="0.3">
      <c r="B55" s="16"/>
      <c r="AF55" s="29"/>
      <c r="AH55" s="16"/>
      <c r="AO55" s="29"/>
      <c r="AQ55" s="16"/>
      <c r="CP55" s="29"/>
      <c r="CQ55" s="107"/>
      <c r="CS55" s="87">
        <v>14</v>
      </c>
      <c r="CT55" s="139" t="str">
        <f>IF($AU$5&lt;&gt;0,IF(OR($O$5="CLERC",$O$5="PALADIN"),Sorts!Q17,Sorts!Q41),"")</f>
        <v>Rayon d’Étoile</v>
      </c>
      <c r="CU55" s="139"/>
      <c r="CV55" s="139"/>
      <c r="CW55" s="139"/>
      <c r="CX55" s="139"/>
      <c r="CY55" s="139"/>
      <c r="CZ55" s="139"/>
      <c r="DA55" s="139"/>
      <c r="DB55" s="139"/>
      <c r="DC55" s="139"/>
      <c r="DD55" s="139"/>
      <c r="DE55" s="139"/>
      <c r="DF55" s="140"/>
      <c r="DG55" s="141">
        <v>0</v>
      </c>
      <c r="DH55" s="134"/>
      <c r="DI55" s="142" t="str">
        <f>IF($AU$5&lt;&gt;0,IF(OR($O$5="CLERC",$O$5="PALADIN"),Sorts!R17,Sorts!R41),"")</f>
        <v>1/n</v>
      </c>
      <c r="DJ55" s="142"/>
      <c r="DK55" s="142"/>
      <c r="DL55" s="142" t="str">
        <f>IF($AU$5&lt;&gt;0,IF(OR($O$5="CLERC",$O$5="PALADIN"),Sorts!S17,Sorts!S41),"")</f>
        <v>1t/n</v>
      </c>
      <c r="DM55" s="142"/>
      <c r="DN55" s="142"/>
      <c r="DO55" s="89" t="str">
        <f>IF($AU$5&lt;&gt;0,IF(OR($O$5="CLERC",$O$5="PALADIN"),Sorts!T17,Sorts!T41),"")</f>
        <v>X</v>
      </c>
      <c r="DP55" s="89" t="str">
        <f>IF($AU$5&lt;&gt;0,IF(OR($O$5="CLERC",$O$5="PALADIN"),Sorts!U17,Sorts!U41),"")</f>
        <v>X</v>
      </c>
      <c r="DQ55" s="94" t="str">
        <f>IF($AU$5&lt;&gt;0,IF(OR($O$5="CLERC",$O$5="PALADIN"),Sorts!V17,Sorts!V41),"")</f>
        <v>X</v>
      </c>
      <c r="DR55" s="89"/>
      <c r="DS55" s="133" t="s">
        <v>1391</v>
      </c>
      <c r="DT55" s="134"/>
      <c r="DU55" s="89">
        <v>14</v>
      </c>
      <c r="DV55" s="135" t="str">
        <f>IF($AU$7&lt;&gt;0,IF($O$5="Illusionniste",Sorts!W132,Sorts!Q88),"")</f>
        <v/>
      </c>
      <c r="DW55" s="136"/>
      <c r="DX55" s="136"/>
      <c r="DY55" s="136"/>
      <c r="DZ55" s="136"/>
      <c r="EA55" s="136"/>
      <c r="EB55" s="136"/>
      <c r="EC55" s="136"/>
      <c r="ED55" s="136"/>
      <c r="EE55" s="136"/>
      <c r="EF55" s="136"/>
      <c r="EG55" s="136"/>
      <c r="EH55" s="136"/>
      <c r="EI55" s="136">
        <v>0</v>
      </c>
      <c r="EJ55" s="137"/>
      <c r="EK55" s="138" t="str">
        <f>IF($AU$7&lt;&gt;0,IF($O$5="Illusionniste",Sorts!X132,Sorts!R88),"")</f>
        <v/>
      </c>
      <c r="EL55" s="134"/>
      <c r="EM55" s="142" t="str">
        <f>IF($AU$7&lt;&gt;0,IF($O$5="Illusionniste",Sorts!Y132,Sorts!S88),"")</f>
        <v/>
      </c>
      <c r="EN55" s="142"/>
      <c r="EO55" s="142"/>
      <c r="EP55" s="89" t="str">
        <f>IF($AU$7&lt;&gt;0,IF($O$5="Illusionniste",Sorts!Z132,Sorts!T88),"")</f>
        <v/>
      </c>
      <c r="EQ55" s="89" t="str">
        <f>IF($AU$7&lt;&gt;0,IF($O$5="Illusionniste",Sorts!AA132,Sorts!U88),"")</f>
        <v/>
      </c>
      <c r="ER55" s="94" t="str">
        <f>IF($AU$7&lt;&gt;0,IF($O$5="Illusionniste",Sorts!AB132,Sorts!V88),"")</f>
        <v/>
      </c>
      <c r="ES55" s="107"/>
      <c r="EU55" s="87">
        <v>18</v>
      </c>
      <c r="EV55" s="139"/>
      <c r="EW55" s="139"/>
      <c r="EX55" s="139"/>
      <c r="EY55" s="139"/>
      <c r="EZ55" s="139"/>
      <c r="FA55" s="139"/>
      <c r="FB55" s="139"/>
      <c r="FC55" s="139"/>
      <c r="FD55" s="139"/>
      <c r="FE55" s="139"/>
      <c r="FF55" s="139"/>
      <c r="FG55" s="139"/>
      <c r="FH55" s="140"/>
      <c r="FI55" s="141"/>
      <c r="FJ55" s="134"/>
      <c r="FK55" s="142"/>
      <c r="FL55" s="142"/>
      <c r="FM55" s="142"/>
      <c r="FN55" s="142"/>
      <c r="FO55" s="142"/>
      <c r="FP55" s="142"/>
      <c r="FQ55" s="89"/>
      <c r="FR55" s="89"/>
      <c r="FS55" s="94"/>
      <c r="FT55" s="89"/>
      <c r="FU55" s="133" t="s">
        <v>1391</v>
      </c>
      <c r="FV55" s="134"/>
      <c r="FW55" s="89">
        <v>18</v>
      </c>
      <c r="FX55" s="135" t="str">
        <f>IF($AU$7&lt;&gt;0,IF($O$5="Illusionniste",Sorts!AI136,Sorts!AC92),"")</f>
        <v/>
      </c>
      <c r="FY55" s="136"/>
      <c r="FZ55" s="136"/>
      <c r="GA55" s="136"/>
      <c r="GB55" s="136"/>
      <c r="GC55" s="136"/>
      <c r="GD55" s="136"/>
      <c r="GE55" s="136"/>
      <c r="GF55" s="136"/>
      <c r="GG55" s="136"/>
      <c r="GH55" s="136"/>
      <c r="GI55" s="136"/>
      <c r="GJ55" s="136"/>
      <c r="GK55" s="136">
        <v>0</v>
      </c>
      <c r="GL55" s="137"/>
      <c r="GM55" s="138" t="str">
        <f>IF($AU$7&lt;&gt;0,IF($O$5="Illusionniste",Sorts!AJ136,Sorts!AD92),"")</f>
        <v/>
      </c>
      <c r="GN55" s="134"/>
      <c r="GO55" s="142" t="str">
        <f>IF($AU$7&lt;&gt;0,IF($O$5="Illusionniste",Sorts!AK136,Sorts!AE92),"")</f>
        <v/>
      </c>
      <c r="GP55" s="142"/>
      <c r="GQ55" s="142"/>
      <c r="GR55" s="89" t="str">
        <f>IF($AU$7&lt;&gt;0,IF($O$5="Illusionniste",Sorts!AL136,Sorts!AF92),"")</f>
        <v/>
      </c>
      <c r="GS55" s="89" t="str">
        <f>IF($AU$7&lt;&gt;0,IF($O$5="Illusionniste",Sorts!AM136,Sorts!AG92),"")</f>
        <v/>
      </c>
      <c r="GT55" s="94" t="str">
        <f>IF($AU$7&lt;&gt;0,IF($O$5="Illusionniste",Sorts!AN136,Sorts!AH92),"")</f>
        <v/>
      </c>
      <c r="GU55" s="107"/>
      <c r="GW55" s="87">
        <v>20</v>
      </c>
      <c r="GX55" s="139"/>
      <c r="GY55" s="139"/>
      <c r="GZ55" s="139"/>
      <c r="HA55" s="139"/>
      <c r="HB55" s="139"/>
      <c r="HC55" s="139"/>
      <c r="HD55" s="139"/>
      <c r="HE55" s="139"/>
      <c r="HF55" s="139"/>
      <c r="HG55" s="139"/>
      <c r="HH55" s="139"/>
      <c r="HI55" s="139"/>
      <c r="HJ55" s="140"/>
      <c r="HK55" s="141"/>
      <c r="HL55" s="134"/>
      <c r="HM55" s="142"/>
      <c r="HN55" s="142"/>
      <c r="HO55" s="142"/>
      <c r="HP55" s="142"/>
      <c r="HQ55" s="142"/>
      <c r="HR55" s="142"/>
      <c r="HS55" s="89"/>
      <c r="HT55" s="89"/>
      <c r="HU55" s="94"/>
      <c r="HV55" s="89"/>
      <c r="HW55" s="133" t="s">
        <v>1391</v>
      </c>
      <c r="HX55" s="134"/>
      <c r="HY55" s="89">
        <v>20</v>
      </c>
      <c r="HZ55" s="135" t="str">
        <f>IF($AU$7&lt;&gt;0,IF($O$5="Illusionniste",Sorts!AU138,Sorts!AO94),"")</f>
        <v/>
      </c>
      <c r="IA55" s="136"/>
      <c r="IB55" s="136"/>
      <c r="IC55" s="136"/>
      <c r="ID55" s="136"/>
      <c r="IE55" s="136"/>
      <c r="IF55" s="136"/>
      <c r="IG55" s="136"/>
      <c r="IH55" s="136"/>
      <c r="II55" s="136"/>
      <c r="IJ55" s="136"/>
      <c r="IK55" s="136"/>
      <c r="IL55" s="136"/>
      <c r="IM55" s="136">
        <v>0</v>
      </c>
      <c r="IN55" s="137"/>
      <c r="IO55" s="138" t="str">
        <f>IF($AU$7&lt;&gt;0,IF($O$5="Illusionniste",Sorts!AV138,Sorts!AP94),"")</f>
        <v/>
      </c>
      <c r="IP55" s="134"/>
      <c r="IQ55" s="142" t="str">
        <f>IF($AU$7&lt;&gt;0,IF($O$5="Illusionniste",Sorts!AW138,Sorts!AQ94),"")</f>
        <v/>
      </c>
      <c r="IR55" s="142"/>
      <c r="IS55" s="142"/>
      <c r="IT55" s="89" t="str">
        <f>IF($AU$7&lt;&gt;0,IF($O$5="Illusionniste",Sorts!AX138,Sorts!AR94),"")</f>
        <v/>
      </c>
      <c r="IU55" s="89" t="str">
        <f>IF($AU$7&lt;&gt;0,IF($O$5="Illusionniste",Sorts!AY138,Sorts!AS94),"")</f>
        <v/>
      </c>
      <c r="IV55" s="94" t="str">
        <f>IF($AU$7&lt;&gt;0,IF($O$5="Illusionniste",Sorts!AZ138,Sorts!AT94),"")</f>
        <v/>
      </c>
      <c r="IW55" s="107"/>
      <c r="IY55" s="16"/>
      <c r="KX55" s="29"/>
    </row>
    <row r="56" spans="2:310" ht="16.149999999999999" customHeight="1" thickBot="1" x14ac:dyDescent="0.35">
      <c r="B56" s="16"/>
      <c r="C56" s="192" t="s">
        <v>785</v>
      </c>
      <c r="D56" s="192"/>
      <c r="E56" s="192"/>
      <c r="F56" s="192"/>
      <c r="G56" s="193" t="str">
        <f>INDEX(Niveaux!A708:L744,'Joueur 2'!$AM$5+1,MATCH('Joueur 2'!$O$5,Niveaux!B708:L708,0)+1)</f>
        <v>1D8</v>
      </c>
      <c r="H56" s="193"/>
      <c r="I56" s="193"/>
      <c r="J56" s="193"/>
      <c r="L56" s="81">
        <v>-9</v>
      </c>
      <c r="M56" s="81">
        <v>-8</v>
      </c>
      <c r="N56" s="81">
        <v>-7</v>
      </c>
      <c r="O56" s="81">
        <v>-6</v>
      </c>
      <c r="P56" s="81">
        <v>-5</v>
      </c>
      <c r="Q56" s="81">
        <v>-4</v>
      </c>
      <c r="R56" s="81">
        <v>-3</v>
      </c>
      <c r="S56" s="81">
        <v>-2</v>
      </c>
      <c r="T56" s="81">
        <v>-1</v>
      </c>
      <c r="U56" s="81">
        <v>0</v>
      </c>
      <c r="V56" s="61">
        <v>1</v>
      </c>
      <c r="W56" s="61">
        <v>2</v>
      </c>
      <c r="X56" s="61">
        <v>3</v>
      </c>
      <c r="Y56" s="61">
        <v>4</v>
      </c>
      <c r="Z56" s="61">
        <v>5</v>
      </c>
      <c r="AA56" s="61">
        <v>6</v>
      </c>
      <c r="AB56" s="61">
        <v>7</v>
      </c>
      <c r="AC56" s="61">
        <v>8</v>
      </c>
      <c r="AD56" s="61">
        <v>9</v>
      </c>
      <c r="AE56" s="61">
        <v>10</v>
      </c>
      <c r="AF56" s="29"/>
      <c r="AH56" s="16"/>
      <c r="AO56" s="29"/>
      <c r="AQ56" s="16"/>
      <c r="CP56" s="29"/>
      <c r="CQ56" s="61"/>
      <c r="CS56" s="87">
        <v>15</v>
      </c>
      <c r="CT56" s="139" t="str">
        <f>IF($AU$5&lt;&gt;0,IF(OR($O$5="CLERC",$O$5="PALADIN"),Sorts!Q18,Sorts!Q42),"")</f>
        <v>Respiration Aquatique</v>
      </c>
      <c r="CU56" s="139"/>
      <c r="CV56" s="139"/>
      <c r="CW56" s="139"/>
      <c r="CX56" s="139"/>
      <c r="CY56" s="139"/>
      <c r="CZ56" s="139"/>
      <c r="DA56" s="139"/>
      <c r="DB56" s="139"/>
      <c r="DC56" s="139"/>
      <c r="DD56" s="139"/>
      <c r="DE56" s="139"/>
      <c r="DF56" s="140"/>
      <c r="DG56" s="141">
        <v>0</v>
      </c>
      <c r="DH56" s="134"/>
      <c r="DI56" s="142" t="str">
        <f>IF($AU$5&lt;&gt;0,IF(OR($O$5="CLERC",$O$5="PALADIN"),Sorts!R18,Sorts!R42),"")</f>
        <v>T</v>
      </c>
      <c r="DJ56" s="142"/>
      <c r="DK56" s="142"/>
      <c r="DL56" s="142" t="str">
        <f>IF($AU$5&lt;&gt;0,IF(OR($O$5="CLERC",$O$5="PALADIN"),Sorts!S18,Sorts!S42),"")</f>
        <v>6t/n</v>
      </c>
      <c r="DM56" s="142"/>
      <c r="DN56" s="142"/>
      <c r="DO56" s="89" t="str">
        <f>IF($AU$5&lt;&gt;0,IF(OR($O$5="CLERC",$O$5="PALADIN"),Sorts!T18,Sorts!T42),"")</f>
        <v>X</v>
      </c>
      <c r="DP56" s="89" t="str">
        <f>IF($AU$5&lt;&gt;0,IF(OR($O$5="CLERC",$O$5="PALADIN"),Sorts!U18,Sorts!U42),"")</f>
        <v>X</v>
      </c>
      <c r="DQ56" s="94" t="str">
        <f>IF($AU$5&lt;&gt;0,IF(OR($O$5="CLERC",$O$5="PALADIN"),Sorts!V18,Sorts!V42),"")</f>
        <v>/</v>
      </c>
      <c r="DR56" s="89"/>
      <c r="DS56" s="133" t="s">
        <v>1391</v>
      </c>
      <c r="DT56" s="134"/>
      <c r="DU56" s="89">
        <v>15</v>
      </c>
      <c r="DV56" s="135" t="str">
        <f>IF($AU$7&lt;&gt;0,IF($O$5="Illusionniste",Sorts!W133,Sorts!Q89),"")</f>
        <v/>
      </c>
      <c r="DW56" s="136"/>
      <c r="DX56" s="136"/>
      <c r="DY56" s="136"/>
      <c r="DZ56" s="136"/>
      <c r="EA56" s="136"/>
      <c r="EB56" s="136"/>
      <c r="EC56" s="136"/>
      <c r="ED56" s="136"/>
      <c r="EE56" s="136"/>
      <c r="EF56" s="136"/>
      <c r="EG56" s="136"/>
      <c r="EH56" s="136"/>
      <c r="EI56" s="136">
        <v>0</v>
      </c>
      <c r="EJ56" s="137"/>
      <c r="EK56" s="138" t="str">
        <f>IF($AU$7&lt;&gt;0,IF($O$5="Illusionniste",Sorts!X133,Sorts!R89),"")</f>
        <v/>
      </c>
      <c r="EL56" s="134"/>
      <c r="EM56" s="142" t="str">
        <f>IF($AU$7&lt;&gt;0,IF($O$5="Illusionniste",Sorts!Y133,Sorts!S89),"")</f>
        <v/>
      </c>
      <c r="EN56" s="142"/>
      <c r="EO56" s="142"/>
      <c r="EP56" s="89" t="str">
        <f>IF($AU$7&lt;&gt;0,IF($O$5="Illusionniste",Sorts!Z133,Sorts!T89),"")</f>
        <v/>
      </c>
      <c r="EQ56" s="89" t="str">
        <f>IF($AU$7&lt;&gt;0,IF($O$5="Illusionniste",Sorts!AA133,Sorts!U89),"")</f>
        <v/>
      </c>
      <c r="ER56" s="94" t="str">
        <f>IF($AU$7&lt;&gt;0,IF($O$5="Illusionniste",Sorts!AB133,Sorts!V89),"")</f>
        <v/>
      </c>
      <c r="ES56" s="61"/>
      <c r="EU56" s="87">
        <v>19</v>
      </c>
      <c r="EV56" s="139"/>
      <c r="EW56" s="139"/>
      <c r="EX56" s="139"/>
      <c r="EY56" s="139"/>
      <c r="EZ56" s="139"/>
      <c r="FA56" s="139"/>
      <c r="FB56" s="139"/>
      <c r="FC56" s="139"/>
      <c r="FD56" s="139"/>
      <c r="FE56" s="139"/>
      <c r="FF56" s="139"/>
      <c r="FG56" s="139"/>
      <c r="FH56" s="140"/>
      <c r="FI56" s="141"/>
      <c r="FJ56" s="134"/>
      <c r="FK56" s="142"/>
      <c r="FL56" s="142"/>
      <c r="FM56" s="142"/>
      <c r="FN56" s="142"/>
      <c r="FO56" s="142"/>
      <c r="FP56" s="142"/>
      <c r="FQ56" s="89"/>
      <c r="FR56" s="89"/>
      <c r="FS56" s="94"/>
      <c r="FT56" s="89"/>
      <c r="FU56" s="133" t="s">
        <v>1391</v>
      </c>
      <c r="FV56" s="134"/>
      <c r="FW56" s="89">
        <v>19</v>
      </c>
      <c r="FX56" s="135" t="str">
        <f>IF($AU$7&lt;&gt;0,IF($O$5="Illusionniste",Sorts!AI137,Sorts!AC93),"")</f>
        <v/>
      </c>
      <c r="FY56" s="136"/>
      <c r="FZ56" s="136"/>
      <c r="GA56" s="136"/>
      <c r="GB56" s="136"/>
      <c r="GC56" s="136"/>
      <c r="GD56" s="136"/>
      <c r="GE56" s="136"/>
      <c r="GF56" s="136"/>
      <c r="GG56" s="136"/>
      <c r="GH56" s="136"/>
      <c r="GI56" s="136"/>
      <c r="GJ56" s="136"/>
      <c r="GK56" s="136">
        <v>0</v>
      </c>
      <c r="GL56" s="137"/>
      <c r="GM56" s="138" t="str">
        <f>IF($AU$7&lt;&gt;0,IF($O$5="Illusionniste",Sorts!AJ137,Sorts!AD93),"")</f>
        <v/>
      </c>
      <c r="GN56" s="134"/>
      <c r="GO56" s="142" t="str">
        <f>IF($AU$7&lt;&gt;0,IF($O$5="Illusionniste",Sorts!AK137,Sorts!AE93),"")</f>
        <v/>
      </c>
      <c r="GP56" s="142"/>
      <c r="GQ56" s="142"/>
      <c r="GR56" s="89" t="str">
        <f>IF($AU$7&lt;&gt;0,IF($O$5="Illusionniste",Sorts!AL137,Sorts!AF93),"")</f>
        <v/>
      </c>
      <c r="GS56" s="89" t="str">
        <f>IF($AU$7&lt;&gt;0,IF($O$5="Illusionniste",Sorts!AM137,Sorts!AG93),"")</f>
        <v/>
      </c>
      <c r="GT56" s="94" t="str">
        <f>IF($AU$7&lt;&gt;0,IF($O$5="Illusionniste",Sorts!AN137,Sorts!AH93),"")</f>
        <v/>
      </c>
      <c r="GU56" s="61"/>
      <c r="GW56" s="87">
        <v>21</v>
      </c>
      <c r="GX56" s="139"/>
      <c r="GY56" s="139"/>
      <c r="GZ56" s="139"/>
      <c r="HA56" s="139"/>
      <c r="HB56" s="139"/>
      <c r="HC56" s="139"/>
      <c r="HD56" s="139"/>
      <c r="HE56" s="139"/>
      <c r="HF56" s="139"/>
      <c r="HG56" s="139"/>
      <c r="HH56" s="139"/>
      <c r="HI56" s="139"/>
      <c r="HJ56" s="140"/>
      <c r="HK56" s="141"/>
      <c r="HL56" s="134"/>
      <c r="HM56" s="142"/>
      <c r="HN56" s="142"/>
      <c r="HO56" s="142"/>
      <c r="HP56" s="142"/>
      <c r="HQ56" s="142"/>
      <c r="HR56" s="142"/>
      <c r="HS56" s="89"/>
      <c r="HT56" s="89"/>
      <c r="HU56" s="94"/>
      <c r="HV56" s="89"/>
      <c r="HW56" s="133" t="s">
        <v>1391</v>
      </c>
      <c r="HX56" s="134"/>
      <c r="HY56" s="89">
        <v>21</v>
      </c>
      <c r="HZ56" s="135" t="str">
        <f>IF($AU$7&lt;&gt;0,IF($O$5="Illusionniste",Sorts!AU139,Sorts!AO95),"")</f>
        <v/>
      </c>
      <c r="IA56" s="136"/>
      <c r="IB56" s="136"/>
      <c r="IC56" s="136"/>
      <c r="ID56" s="136"/>
      <c r="IE56" s="136"/>
      <c r="IF56" s="136"/>
      <c r="IG56" s="136"/>
      <c r="IH56" s="136"/>
      <c r="II56" s="136"/>
      <c r="IJ56" s="136"/>
      <c r="IK56" s="136"/>
      <c r="IL56" s="136"/>
      <c r="IM56" s="136">
        <v>0</v>
      </c>
      <c r="IN56" s="137"/>
      <c r="IO56" s="138" t="str">
        <f>IF($AU$7&lt;&gt;0,IF($O$5="Illusionniste",Sorts!AV139,Sorts!AP95),"")</f>
        <v/>
      </c>
      <c r="IP56" s="134"/>
      <c r="IQ56" s="142" t="str">
        <f>IF($AU$7&lt;&gt;0,IF($O$5="Illusionniste",Sorts!AW139,Sorts!AQ95),"")</f>
        <v/>
      </c>
      <c r="IR56" s="142"/>
      <c r="IS56" s="142"/>
      <c r="IT56" s="89" t="str">
        <f>IF($AU$7&lt;&gt;0,IF($O$5="Illusionniste",Sorts!AX139,Sorts!AR95),"")</f>
        <v/>
      </c>
      <c r="IU56" s="89" t="str">
        <f>IF($AU$7&lt;&gt;0,IF($O$5="Illusionniste",Sorts!AY139,Sorts!AS95),"")</f>
        <v/>
      </c>
      <c r="IV56" s="94" t="str">
        <f>IF($AU$7&lt;&gt;0,IF($O$5="Illusionniste",Sorts!AZ139,Sorts!AT95),"")</f>
        <v/>
      </c>
      <c r="IW56" s="61"/>
      <c r="IY56" s="16"/>
      <c r="KX56" s="29"/>
    </row>
    <row r="57" spans="2:310" ht="17.25" thickBot="1" x14ac:dyDescent="0.35">
      <c r="B57" s="16"/>
      <c r="L57" s="61">
        <v>11</v>
      </c>
      <c r="M57" s="61">
        <v>12</v>
      </c>
      <c r="N57" s="61">
        <v>13</v>
      </c>
      <c r="O57" s="61">
        <v>14</v>
      </c>
      <c r="P57" s="61">
        <v>15</v>
      </c>
      <c r="Q57" s="61">
        <v>16</v>
      </c>
      <c r="R57" s="61">
        <v>17</v>
      </c>
      <c r="S57" s="61">
        <v>18</v>
      </c>
      <c r="T57" s="61">
        <v>19</v>
      </c>
      <c r="U57" s="61">
        <v>20</v>
      </c>
      <c r="V57" s="61">
        <v>21</v>
      </c>
      <c r="W57" s="61">
        <v>22</v>
      </c>
      <c r="X57" s="61">
        <v>23</v>
      </c>
      <c r="Y57" s="61">
        <v>24</v>
      </c>
      <c r="Z57" s="61">
        <v>25</v>
      </c>
      <c r="AA57" s="61">
        <v>26</v>
      </c>
      <c r="AB57" s="61">
        <v>27</v>
      </c>
      <c r="AC57" s="61">
        <v>28</v>
      </c>
      <c r="AD57" s="61">
        <v>29</v>
      </c>
      <c r="AE57" s="61">
        <v>30</v>
      </c>
      <c r="AF57" s="29"/>
      <c r="AH57" s="16"/>
      <c r="AO57" s="29"/>
      <c r="AQ57" s="16"/>
      <c r="CP57" s="29"/>
      <c r="CQ57" s="61"/>
      <c r="CS57" s="87">
        <v>16</v>
      </c>
      <c r="CT57" s="139" t="str">
        <f>IF($AU$5&lt;&gt;0,IF(OR($O$5="CLERC",$O$5="PALADIN"),Sorts!Q19,Sorts!Q43),"")</f>
        <v>Trombe d’Eau</v>
      </c>
      <c r="CU57" s="139"/>
      <c r="CV57" s="139"/>
      <c r="CW57" s="139"/>
      <c r="CX57" s="139"/>
      <c r="CY57" s="139"/>
      <c r="CZ57" s="139"/>
      <c r="DA57" s="139"/>
      <c r="DB57" s="139"/>
      <c r="DC57" s="139"/>
      <c r="DD57" s="139"/>
      <c r="DE57" s="139"/>
      <c r="DF57" s="140"/>
      <c r="DG57" s="141">
        <v>0</v>
      </c>
      <c r="DH57" s="134"/>
      <c r="DI57" s="142" t="str">
        <f>IF($AU$5&lt;&gt;0,IF(OR($O$5="CLERC",$O$5="PALADIN"),Sorts!R19,Sorts!R43),"")</f>
        <v>1/n</v>
      </c>
      <c r="DJ57" s="142"/>
      <c r="DK57" s="142"/>
      <c r="DL57" s="142" t="str">
        <f>IF($AU$5&lt;&gt;0,IF(OR($O$5="CLERC",$O$5="PALADIN"),Sorts!S19,Sorts!S43),"")</f>
        <v>1r/n</v>
      </c>
      <c r="DM57" s="142"/>
      <c r="DN57" s="142"/>
      <c r="DO57" s="89" t="str">
        <f>IF($AU$5&lt;&gt;0,IF(OR($O$5="CLERC",$O$5="PALADIN"),Sorts!T19,Sorts!T43),"")</f>
        <v>X</v>
      </c>
      <c r="DP57" s="89" t="str">
        <f>IF($AU$5&lt;&gt;0,IF(OR($O$5="CLERC",$O$5="PALADIN"),Sorts!U19,Sorts!U43),"")</f>
        <v>X</v>
      </c>
      <c r="DQ57" s="94" t="str">
        <f>IF($AU$5&lt;&gt;0,IF(OR($O$5="CLERC",$O$5="PALADIN"),Sorts!V19,Sorts!V43),"")</f>
        <v>X</v>
      </c>
      <c r="DR57" s="89"/>
      <c r="DS57" s="133" t="s">
        <v>1391</v>
      </c>
      <c r="DT57" s="134"/>
      <c r="DU57" s="89">
        <v>16</v>
      </c>
      <c r="DV57" s="135" t="str">
        <f>IF($AU$7&lt;&gt;0,IF($O$5="Illusionniste",Sorts!W134,Sorts!Q90),"")</f>
        <v/>
      </c>
      <c r="DW57" s="136"/>
      <c r="DX57" s="136"/>
      <c r="DY57" s="136"/>
      <c r="DZ57" s="136"/>
      <c r="EA57" s="136"/>
      <c r="EB57" s="136"/>
      <c r="EC57" s="136"/>
      <c r="ED57" s="136"/>
      <c r="EE57" s="136"/>
      <c r="EF57" s="136"/>
      <c r="EG57" s="136"/>
      <c r="EH57" s="136"/>
      <c r="EI57" s="136">
        <v>0</v>
      </c>
      <c r="EJ57" s="137"/>
      <c r="EK57" s="138" t="str">
        <f>IF($AU$7&lt;&gt;0,IF($O$5="Illusionniste",Sorts!X134,Sorts!R90),"")</f>
        <v/>
      </c>
      <c r="EL57" s="134"/>
      <c r="EM57" s="142" t="str">
        <f>IF($AU$7&lt;&gt;0,IF($O$5="Illusionniste",Sorts!Y134,Sorts!S90),"")</f>
        <v/>
      </c>
      <c r="EN57" s="142"/>
      <c r="EO57" s="142"/>
      <c r="EP57" s="89" t="str">
        <f>IF($AU$7&lt;&gt;0,IF($O$5="Illusionniste",Sorts!Z134,Sorts!T90),"")</f>
        <v/>
      </c>
      <c r="EQ57" s="89" t="str">
        <f>IF($AU$7&lt;&gt;0,IF($O$5="Illusionniste",Sorts!AA134,Sorts!U90),"")</f>
        <v/>
      </c>
      <c r="ER57" s="94" t="str">
        <f>IF($AU$7&lt;&gt;0,IF($O$5="Illusionniste",Sorts!AB134,Sorts!V90),"")</f>
        <v/>
      </c>
      <c r="ES57" s="61"/>
      <c r="EU57" s="87">
        <v>20</v>
      </c>
      <c r="EV57" s="139"/>
      <c r="EW57" s="139"/>
      <c r="EX57" s="139"/>
      <c r="EY57" s="139"/>
      <c r="EZ57" s="139"/>
      <c r="FA57" s="139"/>
      <c r="FB57" s="139"/>
      <c r="FC57" s="139"/>
      <c r="FD57" s="139"/>
      <c r="FE57" s="139"/>
      <c r="FF57" s="139"/>
      <c r="FG57" s="139"/>
      <c r="FH57" s="140"/>
      <c r="FI57" s="141"/>
      <c r="FJ57" s="134"/>
      <c r="FK57" s="142"/>
      <c r="FL57" s="142"/>
      <c r="FM57" s="142"/>
      <c r="FN57" s="142"/>
      <c r="FO57" s="142"/>
      <c r="FP57" s="142"/>
      <c r="FQ57" s="89"/>
      <c r="FR57" s="89"/>
      <c r="FS57" s="94"/>
      <c r="FT57" s="89"/>
      <c r="FU57" s="133" t="s">
        <v>1391</v>
      </c>
      <c r="FV57" s="134"/>
      <c r="FW57" s="89">
        <v>20</v>
      </c>
      <c r="FX57" s="135" t="str">
        <f>IF($AU$7&lt;&gt;0,IF($O$5="Illusionniste",Sorts!AI138,Sorts!AC94),"")</f>
        <v/>
      </c>
      <c r="FY57" s="136"/>
      <c r="FZ57" s="136"/>
      <c r="GA57" s="136"/>
      <c r="GB57" s="136"/>
      <c r="GC57" s="136"/>
      <c r="GD57" s="136"/>
      <c r="GE57" s="136"/>
      <c r="GF57" s="136"/>
      <c r="GG57" s="136"/>
      <c r="GH57" s="136"/>
      <c r="GI57" s="136"/>
      <c r="GJ57" s="136"/>
      <c r="GK57" s="136">
        <v>0</v>
      </c>
      <c r="GL57" s="137"/>
      <c r="GM57" s="138" t="str">
        <f>IF($AU$7&lt;&gt;0,IF($O$5="Illusionniste",Sorts!AJ138,Sorts!AD94),"")</f>
        <v/>
      </c>
      <c r="GN57" s="134"/>
      <c r="GO57" s="142" t="str">
        <f>IF($AU$7&lt;&gt;0,IF($O$5="Illusionniste",Sorts!AK138,Sorts!AE94),"")</f>
        <v/>
      </c>
      <c r="GP57" s="142"/>
      <c r="GQ57" s="142"/>
      <c r="GR57" s="89" t="str">
        <f>IF($AU$7&lt;&gt;0,IF($O$5="Illusionniste",Sorts!AL138,Sorts!AF94),"")</f>
        <v/>
      </c>
      <c r="GS57" s="89" t="str">
        <f>IF($AU$7&lt;&gt;0,IF($O$5="Illusionniste",Sorts!AM138,Sorts!AG94),"")</f>
        <v/>
      </c>
      <c r="GT57" s="94" t="str">
        <f>IF($AU$7&lt;&gt;0,IF($O$5="Illusionniste",Sorts!AN138,Sorts!AH94),"")</f>
        <v/>
      </c>
      <c r="GU57" s="61"/>
      <c r="GW57" s="87">
        <v>22</v>
      </c>
      <c r="GX57" s="139"/>
      <c r="GY57" s="139"/>
      <c r="GZ57" s="139"/>
      <c r="HA57" s="139"/>
      <c r="HB57" s="139"/>
      <c r="HC57" s="139"/>
      <c r="HD57" s="139"/>
      <c r="HE57" s="139"/>
      <c r="HF57" s="139"/>
      <c r="HG57" s="139"/>
      <c r="HH57" s="139"/>
      <c r="HI57" s="139"/>
      <c r="HJ57" s="140"/>
      <c r="HK57" s="141"/>
      <c r="HL57" s="134"/>
      <c r="HM57" s="142"/>
      <c r="HN57" s="142"/>
      <c r="HO57" s="142"/>
      <c r="HP57" s="142"/>
      <c r="HQ57" s="142"/>
      <c r="HR57" s="142"/>
      <c r="HS57" s="89"/>
      <c r="HT57" s="89"/>
      <c r="HU57" s="94"/>
      <c r="HV57" s="89"/>
      <c r="HW57" s="133" t="s">
        <v>1391</v>
      </c>
      <c r="HX57" s="134"/>
      <c r="HY57" s="89">
        <v>22</v>
      </c>
      <c r="HZ57" s="135" t="str">
        <f>IF($AU$7&lt;&gt;0,IF($O$5="Illusionniste",Sorts!AU140,Sorts!AO96),"")</f>
        <v/>
      </c>
      <c r="IA57" s="136"/>
      <c r="IB57" s="136"/>
      <c r="IC57" s="136"/>
      <c r="ID57" s="136"/>
      <c r="IE57" s="136"/>
      <c r="IF57" s="136"/>
      <c r="IG57" s="136"/>
      <c r="IH57" s="136"/>
      <c r="II57" s="136"/>
      <c r="IJ57" s="136"/>
      <c r="IK57" s="136"/>
      <c r="IL57" s="136"/>
      <c r="IM57" s="136">
        <v>0</v>
      </c>
      <c r="IN57" s="137"/>
      <c r="IO57" s="138" t="str">
        <f>IF($AU$7&lt;&gt;0,IF($O$5="Illusionniste",Sorts!AV140,Sorts!AP96),"")</f>
        <v/>
      </c>
      <c r="IP57" s="134"/>
      <c r="IQ57" s="142" t="str">
        <f>IF($AU$7&lt;&gt;0,IF($O$5="Illusionniste",Sorts!AW140,Sorts!AQ96),"")</f>
        <v/>
      </c>
      <c r="IR57" s="142"/>
      <c r="IS57" s="142"/>
      <c r="IT57" s="89" t="str">
        <f>IF($AU$7&lt;&gt;0,IF($O$5="Illusionniste",Sorts!AX140,Sorts!AR96),"")</f>
        <v/>
      </c>
      <c r="IU57" s="89" t="str">
        <f>IF($AU$7&lt;&gt;0,IF($O$5="Illusionniste",Sorts!AY140,Sorts!AS96),"")</f>
        <v/>
      </c>
      <c r="IV57" s="94" t="str">
        <f>IF($AU$7&lt;&gt;0,IF($O$5="Illusionniste",Sorts!AZ140,Sorts!AT96),"")</f>
        <v/>
      </c>
      <c r="IW57" s="61"/>
      <c r="IY57" s="16"/>
      <c r="KX57" s="29"/>
    </row>
    <row r="58" spans="2:310" ht="16.149999999999999" customHeight="1" x14ac:dyDescent="0.3">
      <c r="B58" s="16" t="s">
        <v>43</v>
      </c>
      <c r="D58" s="152">
        <f>+$J$19</f>
        <v>2</v>
      </c>
      <c r="E58" s="153"/>
      <c r="L58" s="61">
        <v>21</v>
      </c>
      <c r="M58" s="61">
        <v>22</v>
      </c>
      <c r="N58" s="61">
        <v>23</v>
      </c>
      <c r="O58" s="61">
        <v>24</v>
      </c>
      <c r="P58" s="61">
        <v>25</v>
      </c>
      <c r="Q58" s="61">
        <v>26</v>
      </c>
      <c r="R58" s="61">
        <v>27</v>
      </c>
      <c r="S58" s="61">
        <v>28</v>
      </c>
      <c r="T58" s="61">
        <v>29</v>
      </c>
      <c r="U58" s="61">
        <v>30</v>
      </c>
      <c r="V58" s="61">
        <v>31</v>
      </c>
      <c r="W58" s="61">
        <v>32</v>
      </c>
      <c r="X58" s="61">
        <v>33</v>
      </c>
      <c r="Y58" s="61">
        <v>34</v>
      </c>
      <c r="Z58" s="61">
        <v>35</v>
      </c>
      <c r="AA58" s="61">
        <v>36</v>
      </c>
      <c r="AB58" s="61">
        <v>37</v>
      </c>
      <c r="AC58" s="61">
        <v>38</v>
      </c>
      <c r="AD58" s="61">
        <v>39</v>
      </c>
      <c r="AE58" s="61">
        <v>40</v>
      </c>
      <c r="AF58" s="29"/>
      <c r="AH58" s="16"/>
      <c r="AO58" s="29"/>
      <c r="AQ58" s="16"/>
      <c r="CP58" s="29"/>
      <c r="CQ58" s="61"/>
      <c r="CS58" s="87">
        <v>17</v>
      </c>
      <c r="CT58" s="139">
        <f>IF($AU$5&lt;&gt;0,IF(OR($O$5="CLERC",$O$5="PALADIN"),Sorts!Q20,Sorts!Q44),"")</f>
        <v>0</v>
      </c>
      <c r="CU58" s="139"/>
      <c r="CV58" s="139"/>
      <c r="CW58" s="139"/>
      <c r="CX58" s="139"/>
      <c r="CY58" s="139"/>
      <c r="CZ58" s="139"/>
      <c r="DA58" s="139"/>
      <c r="DB58" s="139"/>
      <c r="DC58" s="139"/>
      <c r="DD58" s="139"/>
      <c r="DE58" s="139"/>
      <c r="DF58" s="140"/>
      <c r="DG58" s="141">
        <v>0</v>
      </c>
      <c r="DH58" s="134"/>
      <c r="DI58" s="142">
        <f>IF($AU$5&lt;&gt;0,IF(OR($O$5="CLERC",$O$5="PALADIN"),Sorts!R20,Sorts!R44),"")</f>
        <v>0</v>
      </c>
      <c r="DJ58" s="142"/>
      <c r="DK58" s="142"/>
      <c r="DL58" s="142">
        <f>IF($AU$5&lt;&gt;0,IF(OR($O$5="CLERC",$O$5="PALADIN"),Sorts!S20,Sorts!S44),"")</f>
        <v>0</v>
      </c>
      <c r="DM58" s="142"/>
      <c r="DN58" s="142"/>
      <c r="DO58" s="89">
        <f>IF($AU$5&lt;&gt;0,IF(OR($O$5="CLERC",$O$5="PALADIN"),Sorts!T20,Sorts!T44),"")</f>
        <v>0</v>
      </c>
      <c r="DP58" s="89">
        <f>IF($AU$5&lt;&gt;0,IF(OR($O$5="CLERC",$O$5="PALADIN"),Sorts!U20,Sorts!U44),"")</f>
        <v>0</v>
      </c>
      <c r="DQ58" s="94">
        <f>IF($AU$5&lt;&gt;0,IF(OR($O$5="CLERC",$O$5="PALADIN"),Sorts!V20,Sorts!V44),"")</f>
        <v>0</v>
      </c>
      <c r="DR58" s="89"/>
      <c r="DS58" s="133" t="s">
        <v>1391</v>
      </c>
      <c r="DT58" s="134"/>
      <c r="DU58" s="89">
        <v>17</v>
      </c>
      <c r="DV58" s="135" t="str">
        <f>IF($AU$7&lt;&gt;0,IF($O$5="Illusionniste",Sorts!W135,Sorts!Q91),"")</f>
        <v/>
      </c>
      <c r="DW58" s="136"/>
      <c r="DX58" s="136"/>
      <c r="DY58" s="136"/>
      <c r="DZ58" s="136"/>
      <c r="EA58" s="136"/>
      <c r="EB58" s="136"/>
      <c r="EC58" s="136"/>
      <c r="ED58" s="136"/>
      <c r="EE58" s="136"/>
      <c r="EF58" s="136"/>
      <c r="EG58" s="136"/>
      <c r="EH58" s="136"/>
      <c r="EI58" s="136">
        <v>0</v>
      </c>
      <c r="EJ58" s="137"/>
      <c r="EK58" s="138" t="str">
        <f>IF($AU$7&lt;&gt;0,IF($O$5="Illusionniste",Sorts!X135,Sorts!R91),"")</f>
        <v/>
      </c>
      <c r="EL58" s="134"/>
      <c r="EM58" s="142" t="str">
        <f>IF($AU$7&lt;&gt;0,IF($O$5="Illusionniste",Sorts!Y135,Sorts!S91),"")</f>
        <v/>
      </c>
      <c r="EN58" s="142"/>
      <c r="EO58" s="142"/>
      <c r="EP58" s="89" t="str">
        <f>IF($AU$7&lt;&gt;0,IF($O$5="Illusionniste",Sorts!Z135,Sorts!T91),"")</f>
        <v/>
      </c>
      <c r="EQ58" s="89" t="str">
        <f>IF($AU$7&lt;&gt;0,IF($O$5="Illusionniste",Sorts!AA135,Sorts!U91),"")</f>
        <v/>
      </c>
      <c r="ER58" s="94" t="str">
        <f>IF($AU$7&lt;&gt;0,IF($O$5="Illusionniste",Sorts!AB135,Sorts!V91),"")</f>
        <v/>
      </c>
      <c r="ES58" s="61"/>
      <c r="EU58" s="87">
        <v>21</v>
      </c>
      <c r="EV58" s="139"/>
      <c r="EW58" s="139"/>
      <c r="EX58" s="139"/>
      <c r="EY58" s="139"/>
      <c r="EZ58" s="139"/>
      <c r="FA58" s="139"/>
      <c r="FB58" s="139"/>
      <c r="FC58" s="139"/>
      <c r="FD58" s="139"/>
      <c r="FE58" s="139"/>
      <c r="FF58" s="139"/>
      <c r="FG58" s="139"/>
      <c r="FH58" s="140"/>
      <c r="FI58" s="141"/>
      <c r="FJ58" s="134"/>
      <c r="FK58" s="142"/>
      <c r="FL58" s="142"/>
      <c r="FM58" s="142"/>
      <c r="FN58" s="142"/>
      <c r="FO58" s="142"/>
      <c r="FP58" s="142"/>
      <c r="FQ58" s="89"/>
      <c r="FR58" s="89"/>
      <c r="FS58" s="94"/>
      <c r="FT58" s="89"/>
      <c r="FU58" s="133" t="s">
        <v>1391</v>
      </c>
      <c r="FV58" s="134"/>
      <c r="FW58" s="89">
        <v>21</v>
      </c>
      <c r="FX58" s="135" t="str">
        <f>IF($AU$7&lt;&gt;0,IF($O$5="Illusionniste",Sorts!AI139,Sorts!AC95),"")</f>
        <v/>
      </c>
      <c r="FY58" s="136"/>
      <c r="FZ58" s="136"/>
      <c r="GA58" s="136"/>
      <c r="GB58" s="136"/>
      <c r="GC58" s="136"/>
      <c r="GD58" s="136"/>
      <c r="GE58" s="136"/>
      <c r="GF58" s="136"/>
      <c r="GG58" s="136"/>
      <c r="GH58" s="136"/>
      <c r="GI58" s="136"/>
      <c r="GJ58" s="136"/>
      <c r="GK58" s="136">
        <v>0</v>
      </c>
      <c r="GL58" s="137"/>
      <c r="GM58" s="138" t="str">
        <f>IF($AU$7&lt;&gt;0,IF($O$5="Illusionniste",Sorts!AJ139,Sorts!AD95),"")</f>
        <v/>
      </c>
      <c r="GN58" s="134"/>
      <c r="GO58" s="142" t="str">
        <f>IF($AU$7&lt;&gt;0,IF($O$5="Illusionniste",Sorts!AK139,Sorts!AE95),"")</f>
        <v/>
      </c>
      <c r="GP58" s="142"/>
      <c r="GQ58" s="142"/>
      <c r="GR58" s="89" t="str">
        <f>IF($AU$7&lt;&gt;0,IF($O$5="Illusionniste",Sorts!AL139,Sorts!AF95),"")</f>
        <v/>
      </c>
      <c r="GS58" s="89" t="str">
        <f>IF($AU$7&lt;&gt;0,IF($O$5="Illusionniste",Sorts!AM139,Sorts!AG95),"")</f>
        <v/>
      </c>
      <c r="GT58" s="94" t="str">
        <f>IF($AU$7&lt;&gt;0,IF($O$5="Illusionniste",Sorts!AN139,Sorts!AH95),"")</f>
        <v/>
      </c>
      <c r="GU58" s="61"/>
      <c r="GW58" s="87">
        <v>23</v>
      </c>
      <c r="GX58" s="139"/>
      <c r="GY58" s="139"/>
      <c r="GZ58" s="139"/>
      <c r="HA58" s="139"/>
      <c r="HB58" s="139"/>
      <c r="HC58" s="139"/>
      <c r="HD58" s="139"/>
      <c r="HE58" s="139"/>
      <c r="HF58" s="139"/>
      <c r="HG58" s="139"/>
      <c r="HH58" s="139"/>
      <c r="HI58" s="139"/>
      <c r="HJ58" s="140"/>
      <c r="HK58" s="141"/>
      <c r="HL58" s="134"/>
      <c r="HM58" s="142"/>
      <c r="HN58" s="142"/>
      <c r="HO58" s="142"/>
      <c r="HP58" s="142"/>
      <c r="HQ58" s="142"/>
      <c r="HR58" s="142"/>
      <c r="HS58" s="89"/>
      <c r="HT58" s="89"/>
      <c r="HU58" s="94"/>
      <c r="HV58" s="89"/>
      <c r="HW58" s="133" t="s">
        <v>1391</v>
      </c>
      <c r="HX58" s="134"/>
      <c r="HY58" s="89">
        <v>23</v>
      </c>
      <c r="HZ58" s="135" t="str">
        <f>IF($AU$7&lt;&gt;0,IF($O$5="Illusionniste",Sorts!AU141,Sorts!AO97),"")</f>
        <v/>
      </c>
      <c r="IA58" s="136"/>
      <c r="IB58" s="136"/>
      <c r="IC58" s="136"/>
      <c r="ID58" s="136"/>
      <c r="IE58" s="136"/>
      <c r="IF58" s="136"/>
      <c r="IG58" s="136"/>
      <c r="IH58" s="136"/>
      <c r="II58" s="136"/>
      <c r="IJ58" s="136"/>
      <c r="IK58" s="136"/>
      <c r="IL58" s="136"/>
      <c r="IM58" s="136">
        <v>0</v>
      </c>
      <c r="IN58" s="137"/>
      <c r="IO58" s="138" t="str">
        <f>IF($AU$7&lt;&gt;0,IF($O$5="Illusionniste",Sorts!AV141,Sorts!AP97),"")</f>
        <v/>
      </c>
      <c r="IP58" s="134"/>
      <c r="IQ58" s="142" t="str">
        <f>IF($AU$7&lt;&gt;0,IF($O$5="Illusionniste",Sorts!AW141,Sorts!AQ97),"")</f>
        <v/>
      </c>
      <c r="IR58" s="142"/>
      <c r="IS58" s="142"/>
      <c r="IT58" s="89" t="str">
        <f>IF($AU$7&lt;&gt;0,IF($O$5="Illusionniste",Sorts!AX141,Sorts!AR97),"")</f>
        <v/>
      </c>
      <c r="IU58" s="89" t="str">
        <f>IF($AU$7&lt;&gt;0,IF($O$5="Illusionniste",Sorts!AY141,Sorts!AS97),"")</f>
        <v/>
      </c>
      <c r="IV58" s="94" t="str">
        <f>IF($AU$7&lt;&gt;0,IF($O$5="Illusionniste",Sorts!AZ141,Sorts!AT97),"")</f>
        <v/>
      </c>
      <c r="IW58" s="61"/>
      <c r="IY58" s="16"/>
      <c r="KX58" s="29"/>
    </row>
    <row r="59" spans="2:310" ht="16.899999999999999" customHeight="1" thickBot="1" x14ac:dyDescent="0.35">
      <c r="B59" s="16" t="s">
        <v>259</v>
      </c>
      <c r="D59" s="154"/>
      <c r="E59" s="155"/>
      <c r="L59" s="61">
        <v>31</v>
      </c>
      <c r="M59" s="61">
        <v>32</v>
      </c>
      <c r="N59" s="61">
        <v>33</v>
      </c>
      <c r="O59" s="61">
        <v>34</v>
      </c>
      <c r="P59" s="61">
        <v>35</v>
      </c>
      <c r="Q59" s="61">
        <v>36</v>
      </c>
      <c r="R59" s="61">
        <v>37</v>
      </c>
      <c r="S59" s="61">
        <v>38</v>
      </c>
      <c r="T59" s="61">
        <v>39</v>
      </c>
      <c r="U59" s="61">
        <v>40</v>
      </c>
      <c r="V59" s="61">
        <v>41</v>
      </c>
      <c r="W59" s="61">
        <v>42</v>
      </c>
      <c r="X59" s="61">
        <v>43</v>
      </c>
      <c r="Y59" s="61">
        <v>44</v>
      </c>
      <c r="Z59" s="61">
        <v>45</v>
      </c>
      <c r="AA59" s="61">
        <v>46</v>
      </c>
      <c r="AB59" s="61">
        <v>47</v>
      </c>
      <c r="AC59" s="61">
        <v>48</v>
      </c>
      <c r="AD59" s="61">
        <v>49</v>
      </c>
      <c r="AE59" s="61">
        <v>50</v>
      </c>
      <c r="AF59" s="29"/>
      <c r="AH59" s="16"/>
      <c r="AO59" s="29"/>
      <c r="AQ59" s="16"/>
      <c r="CP59" s="29"/>
      <c r="CQ59" s="61"/>
      <c r="CS59" s="87">
        <v>18</v>
      </c>
      <c r="CT59" s="139">
        <f>IF($AU$5&lt;&gt;0,IF(OR($O$5="CLERC",$O$5="PALADIN"),Sorts!Q21,Sorts!Q45),"")</f>
        <v>0</v>
      </c>
      <c r="CU59" s="139"/>
      <c r="CV59" s="139"/>
      <c r="CW59" s="139"/>
      <c r="CX59" s="139"/>
      <c r="CY59" s="139"/>
      <c r="CZ59" s="139"/>
      <c r="DA59" s="139"/>
      <c r="DB59" s="139"/>
      <c r="DC59" s="139"/>
      <c r="DD59" s="139"/>
      <c r="DE59" s="139"/>
      <c r="DF59" s="140"/>
      <c r="DG59" s="141">
        <v>0</v>
      </c>
      <c r="DH59" s="134"/>
      <c r="DI59" s="142">
        <f>IF($AU$5&lt;&gt;0,IF(OR($O$5="CLERC",$O$5="PALADIN"),Sorts!R21,Sorts!R45),"")</f>
        <v>0</v>
      </c>
      <c r="DJ59" s="142"/>
      <c r="DK59" s="142"/>
      <c r="DL59" s="142">
        <f>IF($AU$5&lt;&gt;0,IF(OR($O$5="CLERC",$O$5="PALADIN"),Sorts!S21,Sorts!S45),"")</f>
        <v>0</v>
      </c>
      <c r="DM59" s="142"/>
      <c r="DN59" s="142"/>
      <c r="DO59" s="89">
        <f>IF($AU$5&lt;&gt;0,IF(OR($O$5="CLERC",$O$5="PALADIN"),Sorts!T21,Sorts!T45),"")</f>
        <v>0</v>
      </c>
      <c r="DP59" s="89">
        <f>IF($AU$5&lt;&gt;0,IF(OR($O$5="CLERC",$O$5="PALADIN"),Sorts!U21,Sorts!U45),"")</f>
        <v>0</v>
      </c>
      <c r="DQ59" s="94">
        <f>IF($AU$5&lt;&gt;0,IF(OR($O$5="CLERC",$O$5="PALADIN"),Sorts!V21,Sorts!V45),"")</f>
        <v>0</v>
      </c>
      <c r="DR59" s="89"/>
      <c r="DS59" s="133" t="s">
        <v>1391</v>
      </c>
      <c r="DT59" s="134"/>
      <c r="DU59" s="89">
        <v>18</v>
      </c>
      <c r="DV59" s="135" t="str">
        <f>IF($AU$7&lt;&gt;0,IF($O$5="Illusionniste",Sorts!W136,Sorts!Q92),"")</f>
        <v/>
      </c>
      <c r="DW59" s="136"/>
      <c r="DX59" s="136"/>
      <c r="DY59" s="136"/>
      <c r="DZ59" s="136"/>
      <c r="EA59" s="136"/>
      <c r="EB59" s="136"/>
      <c r="EC59" s="136"/>
      <c r="ED59" s="136"/>
      <c r="EE59" s="136"/>
      <c r="EF59" s="136"/>
      <c r="EG59" s="136"/>
      <c r="EH59" s="136"/>
      <c r="EI59" s="136">
        <v>0</v>
      </c>
      <c r="EJ59" s="137"/>
      <c r="EK59" s="138" t="str">
        <f>IF($AU$7&lt;&gt;0,IF($O$5="Illusionniste",Sorts!X136,Sorts!R92),"")</f>
        <v/>
      </c>
      <c r="EL59" s="134"/>
      <c r="EM59" s="142" t="str">
        <f>IF($AU$7&lt;&gt;0,IF($O$5="Illusionniste",Sorts!Y136,Sorts!S92),"")</f>
        <v/>
      </c>
      <c r="EN59" s="142"/>
      <c r="EO59" s="142"/>
      <c r="EP59" s="89" t="str">
        <f>IF($AU$7&lt;&gt;0,IF($O$5="Illusionniste",Sorts!Z136,Sorts!T92),"")</f>
        <v/>
      </c>
      <c r="EQ59" s="89" t="str">
        <f>IF($AU$7&lt;&gt;0,IF($O$5="Illusionniste",Sorts!AA136,Sorts!U92),"")</f>
        <v/>
      </c>
      <c r="ER59" s="94" t="str">
        <f>IF($AU$7&lt;&gt;0,IF($O$5="Illusionniste",Sorts!AB136,Sorts!V92),"")</f>
        <v/>
      </c>
      <c r="ES59" s="61"/>
      <c r="EU59" s="87">
        <v>22</v>
      </c>
      <c r="EV59" s="139"/>
      <c r="EW59" s="139"/>
      <c r="EX59" s="139"/>
      <c r="EY59" s="139"/>
      <c r="EZ59" s="139"/>
      <c r="FA59" s="139"/>
      <c r="FB59" s="139"/>
      <c r="FC59" s="139"/>
      <c r="FD59" s="139"/>
      <c r="FE59" s="139"/>
      <c r="FF59" s="139"/>
      <c r="FG59" s="139"/>
      <c r="FH59" s="140"/>
      <c r="FI59" s="141"/>
      <c r="FJ59" s="134"/>
      <c r="FK59" s="142"/>
      <c r="FL59" s="142"/>
      <c r="FM59" s="142"/>
      <c r="FN59" s="142"/>
      <c r="FO59" s="142"/>
      <c r="FP59" s="142"/>
      <c r="FQ59" s="89"/>
      <c r="FR59" s="89"/>
      <c r="FS59" s="94"/>
      <c r="FT59" s="89"/>
      <c r="FU59" s="133" t="s">
        <v>1391</v>
      </c>
      <c r="FV59" s="134"/>
      <c r="FW59" s="89">
        <v>22</v>
      </c>
      <c r="FX59" s="135" t="str">
        <f>IF($AU$7&lt;&gt;0,IF($O$5="Illusionniste",Sorts!AI140,Sorts!AC96),"")</f>
        <v/>
      </c>
      <c r="FY59" s="136"/>
      <c r="FZ59" s="136"/>
      <c r="GA59" s="136"/>
      <c r="GB59" s="136"/>
      <c r="GC59" s="136"/>
      <c r="GD59" s="136"/>
      <c r="GE59" s="136"/>
      <c r="GF59" s="136"/>
      <c r="GG59" s="136"/>
      <c r="GH59" s="136"/>
      <c r="GI59" s="136"/>
      <c r="GJ59" s="136"/>
      <c r="GK59" s="136">
        <v>0</v>
      </c>
      <c r="GL59" s="137"/>
      <c r="GM59" s="138" t="str">
        <f>IF($AU$7&lt;&gt;0,IF($O$5="Illusionniste",Sorts!AJ140,Sorts!AD96),"")</f>
        <v/>
      </c>
      <c r="GN59" s="134"/>
      <c r="GO59" s="142" t="str">
        <f>IF($AU$7&lt;&gt;0,IF($O$5="Illusionniste",Sorts!AK140,Sorts!AE96),"")</f>
        <v/>
      </c>
      <c r="GP59" s="142"/>
      <c r="GQ59" s="142"/>
      <c r="GR59" s="89" t="str">
        <f>IF($AU$7&lt;&gt;0,IF($O$5="Illusionniste",Sorts!AL140,Sorts!AF96),"")</f>
        <v/>
      </c>
      <c r="GS59" s="89" t="str">
        <f>IF($AU$7&lt;&gt;0,IF($O$5="Illusionniste",Sorts!AM140,Sorts!AG96),"")</f>
        <v/>
      </c>
      <c r="GT59" s="94" t="str">
        <f>IF($AU$7&lt;&gt;0,IF($O$5="Illusionniste",Sorts!AN140,Sorts!AH96),"")</f>
        <v/>
      </c>
      <c r="GU59" s="61"/>
      <c r="GW59" s="87">
        <v>24</v>
      </c>
      <c r="GX59" s="139"/>
      <c r="GY59" s="139"/>
      <c r="GZ59" s="139"/>
      <c r="HA59" s="139"/>
      <c r="HB59" s="139"/>
      <c r="HC59" s="139"/>
      <c r="HD59" s="139"/>
      <c r="HE59" s="139"/>
      <c r="HF59" s="139"/>
      <c r="HG59" s="139"/>
      <c r="HH59" s="139"/>
      <c r="HI59" s="139"/>
      <c r="HJ59" s="140"/>
      <c r="HK59" s="141"/>
      <c r="HL59" s="134"/>
      <c r="HM59" s="142"/>
      <c r="HN59" s="142"/>
      <c r="HO59" s="142"/>
      <c r="HP59" s="142"/>
      <c r="HQ59" s="142"/>
      <c r="HR59" s="142"/>
      <c r="HS59" s="89"/>
      <c r="HT59" s="89"/>
      <c r="HU59" s="94"/>
      <c r="HV59" s="89"/>
      <c r="HW59" s="133" t="s">
        <v>1391</v>
      </c>
      <c r="HX59" s="134"/>
      <c r="HY59" s="89">
        <v>24</v>
      </c>
      <c r="HZ59" s="135" t="str">
        <f>IF($AU$7&lt;&gt;0,IF($O$5="Illusionniste",Sorts!AU142,Sorts!AO98),"")</f>
        <v/>
      </c>
      <c r="IA59" s="136"/>
      <c r="IB59" s="136"/>
      <c r="IC59" s="136"/>
      <c r="ID59" s="136"/>
      <c r="IE59" s="136"/>
      <c r="IF59" s="136"/>
      <c r="IG59" s="136"/>
      <c r="IH59" s="136"/>
      <c r="II59" s="136"/>
      <c r="IJ59" s="136"/>
      <c r="IK59" s="136"/>
      <c r="IL59" s="136"/>
      <c r="IM59" s="136">
        <v>0</v>
      </c>
      <c r="IN59" s="137"/>
      <c r="IO59" s="138" t="str">
        <f>IF($AU$7&lt;&gt;0,IF($O$5="Illusionniste",Sorts!AV142,Sorts!AP98),"")</f>
        <v/>
      </c>
      <c r="IP59" s="134"/>
      <c r="IQ59" s="142" t="str">
        <f>IF($AU$7&lt;&gt;0,IF($O$5="Illusionniste",Sorts!AW142,Sorts!AQ98),"")</f>
        <v/>
      </c>
      <c r="IR59" s="142"/>
      <c r="IS59" s="142"/>
      <c r="IT59" s="89" t="str">
        <f>IF($AU$7&lt;&gt;0,IF($O$5="Illusionniste",Sorts!AX142,Sorts!AR98),"")</f>
        <v/>
      </c>
      <c r="IU59" s="89" t="str">
        <f>IF($AU$7&lt;&gt;0,IF($O$5="Illusionniste",Sorts!AY142,Sorts!AS98),"")</f>
        <v/>
      </c>
      <c r="IV59" s="94" t="str">
        <f>IF($AU$7&lt;&gt;0,IF($O$5="Illusionniste",Sorts!AZ142,Sorts!AT98),"")</f>
        <v/>
      </c>
      <c r="IW59" s="61"/>
      <c r="IY59" s="16"/>
      <c r="KX59" s="29"/>
    </row>
    <row r="60" spans="2:310" ht="19.5" thickTop="1" thickBot="1" x14ac:dyDescent="0.4">
      <c r="B60" s="16"/>
      <c r="H60" s="194" t="s">
        <v>61</v>
      </c>
      <c r="I60" s="194"/>
      <c r="L60" s="61">
        <v>51</v>
      </c>
      <c r="M60" s="61">
        <v>52</v>
      </c>
      <c r="N60" s="61">
        <v>53</v>
      </c>
      <c r="O60" s="61">
        <v>54</v>
      </c>
      <c r="P60" s="61">
        <v>55</v>
      </c>
      <c r="Q60" s="61">
        <v>56</v>
      </c>
      <c r="R60" s="61">
        <v>57</v>
      </c>
      <c r="S60" s="61">
        <v>58</v>
      </c>
      <c r="T60" s="61">
        <v>59</v>
      </c>
      <c r="U60" s="61">
        <v>60</v>
      </c>
      <c r="V60" s="61">
        <v>61</v>
      </c>
      <c r="W60" s="61">
        <v>62</v>
      </c>
      <c r="X60" s="61">
        <v>63</v>
      </c>
      <c r="Y60" s="61">
        <v>64</v>
      </c>
      <c r="Z60" s="61">
        <v>65</v>
      </c>
      <c r="AA60" s="61">
        <v>66</v>
      </c>
      <c r="AB60" s="61">
        <v>67</v>
      </c>
      <c r="AC60" s="61">
        <v>68</v>
      </c>
      <c r="AD60" s="61">
        <v>69</v>
      </c>
      <c r="AE60" s="61">
        <v>70</v>
      </c>
      <c r="AF60" s="29"/>
      <c r="AH60" s="16"/>
      <c r="AO60" s="29"/>
      <c r="AQ60" s="16"/>
      <c r="CP60" s="29"/>
      <c r="CQ60" s="61"/>
      <c r="CS60" s="87">
        <v>19</v>
      </c>
      <c r="CT60" s="139">
        <f>IF($AU$5&lt;&gt;0,IF(OR($O$5="CLERC",$O$5="PALADIN"),Sorts!Q22,Sorts!Q46),"")</f>
        <v>0</v>
      </c>
      <c r="CU60" s="139"/>
      <c r="CV60" s="139"/>
      <c r="CW60" s="139"/>
      <c r="CX60" s="139"/>
      <c r="CY60" s="139"/>
      <c r="CZ60" s="139"/>
      <c r="DA60" s="139"/>
      <c r="DB60" s="139"/>
      <c r="DC60" s="139"/>
      <c r="DD60" s="139"/>
      <c r="DE60" s="139"/>
      <c r="DF60" s="140"/>
      <c r="DG60" s="141">
        <v>0</v>
      </c>
      <c r="DH60" s="134"/>
      <c r="DI60" s="142">
        <f>IF($AU$5&lt;&gt;0,IF(OR($O$5="CLERC",$O$5="PALADIN"),Sorts!R22,Sorts!R46),"")</f>
        <v>0</v>
      </c>
      <c r="DJ60" s="142"/>
      <c r="DK60" s="142"/>
      <c r="DL60" s="142">
        <f>IF($AU$5&lt;&gt;0,IF(OR($O$5="CLERC",$O$5="PALADIN"),Sorts!S22,Sorts!S46),"")</f>
        <v>0</v>
      </c>
      <c r="DM60" s="142"/>
      <c r="DN60" s="142"/>
      <c r="DO60" s="89">
        <f>IF($AU$5&lt;&gt;0,IF(OR($O$5="CLERC",$O$5="PALADIN"),Sorts!T22,Sorts!T46),"")</f>
        <v>0</v>
      </c>
      <c r="DP60" s="89">
        <f>IF($AU$5&lt;&gt;0,IF(OR($O$5="CLERC",$O$5="PALADIN"),Sorts!U22,Sorts!U46),"")</f>
        <v>0</v>
      </c>
      <c r="DQ60" s="94">
        <f>IF($AU$5&lt;&gt;0,IF(OR($O$5="CLERC",$O$5="PALADIN"),Sorts!V22,Sorts!V46),"")</f>
        <v>0</v>
      </c>
      <c r="DR60" s="89"/>
      <c r="DS60" s="133" t="s">
        <v>1391</v>
      </c>
      <c r="DT60" s="134"/>
      <c r="DU60" s="89">
        <v>19</v>
      </c>
      <c r="DV60" s="135" t="str">
        <f>IF($AU$7&lt;&gt;0,IF($O$5="Illusionniste",Sorts!W137,Sorts!Q93),"")</f>
        <v/>
      </c>
      <c r="DW60" s="136"/>
      <c r="DX60" s="136"/>
      <c r="DY60" s="136"/>
      <c r="DZ60" s="136"/>
      <c r="EA60" s="136"/>
      <c r="EB60" s="136"/>
      <c r="EC60" s="136"/>
      <c r="ED60" s="136"/>
      <c r="EE60" s="136"/>
      <c r="EF60" s="136"/>
      <c r="EG60" s="136"/>
      <c r="EH60" s="136"/>
      <c r="EI60" s="136">
        <v>0</v>
      </c>
      <c r="EJ60" s="137"/>
      <c r="EK60" s="138" t="str">
        <f>IF($AU$7&lt;&gt;0,IF($O$5="Illusionniste",Sorts!X137,Sorts!R93),"")</f>
        <v/>
      </c>
      <c r="EL60" s="134"/>
      <c r="EM60" s="142" t="str">
        <f>IF($AU$7&lt;&gt;0,IF($O$5="Illusionniste",Sorts!Y137,Sorts!S93),"")</f>
        <v/>
      </c>
      <c r="EN60" s="142"/>
      <c r="EO60" s="142"/>
      <c r="EP60" s="89" t="str">
        <f>IF($AU$7&lt;&gt;0,IF($O$5="Illusionniste",Sorts!Z137,Sorts!T93),"")</f>
        <v/>
      </c>
      <c r="EQ60" s="89" t="str">
        <f>IF($AU$7&lt;&gt;0,IF($O$5="Illusionniste",Sorts!AA137,Sorts!U93),"")</f>
        <v/>
      </c>
      <c r="ER60" s="94" t="str">
        <f>IF($AU$7&lt;&gt;0,IF($O$5="Illusionniste",Sorts!AB137,Sorts!V93),"")</f>
        <v/>
      </c>
      <c r="ES60" s="61"/>
      <c r="EU60" s="87">
        <v>23</v>
      </c>
      <c r="EV60" s="139"/>
      <c r="EW60" s="139"/>
      <c r="EX60" s="139"/>
      <c r="EY60" s="139"/>
      <c r="EZ60" s="139"/>
      <c r="FA60" s="139"/>
      <c r="FB60" s="139"/>
      <c r="FC60" s="139"/>
      <c r="FD60" s="139"/>
      <c r="FE60" s="139"/>
      <c r="FF60" s="139"/>
      <c r="FG60" s="139"/>
      <c r="FH60" s="140"/>
      <c r="FI60" s="141"/>
      <c r="FJ60" s="134"/>
      <c r="FK60" s="142"/>
      <c r="FL60" s="142"/>
      <c r="FM60" s="142"/>
      <c r="FN60" s="142"/>
      <c r="FO60" s="142"/>
      <c r="FP60" s="142"/>
      <c r="FQ60" s="89"/>
      <c r="FR60" s="89"/>
      <c r="FS60" s="94"/>
      <c r="FT60" s="89"/>
      <c r="FU60" s="133" t="s">
        <v>1391</v>
      </c>
      <c r="FV60" s="134"/>
      <c r="FW60" s="89">
        <v>23</v>
      </c>
      <c r="FX60" s="135" t="str">
        <f>IF($AU$7&lt;&gt;0,IF($O$5="Illusionniste",Sorts!AI141,Sorts!AC97),"")</f>
        <v/>
      </c>
      <c r="FY60" s="136"/>
      <c r="FZ60" s="136"/>
      <c r="GA60" s="136"/>
      <c r="GB60" s="136"/>
      <c r="GC60" s="136"/>
      <c r="GD60" s="136"/>
      <c r="GE60" s="136"/>
      <c r="GF60" s="136"/>
      <c r="GG60" s="136"/>
      <c r="GH60" s="136"/>
      <c r="GI60" s="136"/>
      <c r="GJ60" s="136"/>
      <c r="GK60" s="136">
        <v>0</v>
      </c>
      <c r="GL60" s="137"/>
      <c r="GM60" s="138" t="str">
        <f>IF($AU$7&lt;&gt;0,IF($O$5="Illusionniste",Sorts!AJ141,Sorts!AD97),"")</f>
        <v/>
      </c>
      <c r="GN60" s="134"/>
      <c r="GO60" s="142" t="str">
        <f>IF($AU$7&lt;&gt;0,IF($O$5="Illusionniste",Sorts!AK141,Sorts!AE97),"")</f>
        <v/>
      </c>
      <c r="GP60" s="142"/>
      <c r="GQ60" s="142"/>
      <c r="GR60" s="89" t="str">
        <f>IF($AU$7&lt;&gt;0,IF($O$5="Illusionniste",Sorts!AL141,Sorts!AF97),"")</f>
        <v/>
      </c>
      <c r="GS60" s="89" t="str">
        <f>IF($AU$7&lt;&gt;0,IF($O$5="Illusionniste",Sorts!AM141,Sorts!AG97),"")</f>
        <v/>
      </c>
      <c r="GT60" s="94" t="str">
        <f>IF($AU$7&lt;&gt;0,IF($O$5="Illusionniste",Sorts!AN141,Sorts!AH97),"")</f>
        <v/>
      </c>
      <c r="GU60" s="61"/>
      <c r="GW60" s="156" t="s">
        <v>406</v>
      </c>
      <c r="GX60" s="157"/>
      <c r="GY60" s="157"/>
      <c r="GZ60" s="157"/>
      <c r="HA60" s="157"/>
      <c r="HB60" s="157"/>
      <c r="HC60" s="157"/>
      <c r="HD60" s="157"/>
      <c r="HE60" s="157"/>
      <c r="HF60" s="157"/>
      <c r="HG60" s="157"/>
      <c r="HH60" s="157"/>
      <c r="HI60" s="157"/>
      <c r="HJ60" s="157"/>
      <c r="HK60" s="157"/>
      <c r="HL60" s="157"/>
      <c r="HM60" s="157"/>
      <c r="HN60" s="157"/>
      <c r="HO60" s="157"/>
      <c r="HP60" s="157"/>
      <c r="HQ60" s="157"/>
      <c r="HR60" s="157"/>
      <c r="HS60" s="157"/>
      <c r="HT60" s="157"/>
      <c r="HU60" s="157"/>
      <c r="HV60" s="157"/>
      <c r="HW60" s="157"/>
      <c r="HX60" s="157"/>
      <c r="HY60" s="157"/>
      <c r="HZ60" s="157"/>
      <c r="IA60" s="157"/>
      <c r="IB60" s="157"/>
      <c r="IC60" s="157"/>
      <c r="ID60" s="157"/>
      <c r="IE60" s="157"/>
      <c r="IF60" s="157"/>
      <c r="IG60" s="157"/>
      <c r="IH60" s="157"/>
      <c r="II60" s="157"/>
      <c r="IJ60" s="157"/>
      <c r="IK60" s="157"/>
      <c r="IL60" s="157"/>
      <c r="IM60" s="157"/>
      <c r="IN60" s="157"/>
      <c r="IO60" s="157"/>
      <c r="IP60" s="157"/>
      <c r="IQ60" s="157"/>
      <c r="IR60" s="157"/>
      <c r="IS60" s="157"/>
      <c r="IT60" s="157"/>
      <c r="IU60" s="157"/>
      <c r="IV60" s="158"/>
      <c r="IW60" s="61"/>
      <c r="IY60" s="16"/>
      <c r="KX60" s="29"/>
    </row>
    <row r="61" spans="2:310" x14ac:dyDescent="0.3">
      <c r="B61" s="16"/>
      <c r="G61" s="179"/>
      <c r="H61" s="180"/>
      <c r="I61" s="180"/>
      <c r="J61" s="181"/>
      <c r="L61" s="61">
        <v>71</v>
      </c>
      <c r="M61" s="61">
        <v>72</v>
      </c>
      <c r="N61" s="61">
        <v>73</v>
      </c>
      <c r="O61" s="61">
        <v>74</v>
      </c>
      <c r="P61" s="61">
        <v>75</v>
      </c>
      <c r="Q61" s="61">
        <v>76</v>
      </c>
      <c r="R61" s="61">
        <v>77</v>
      </c>
      <c r="S61" s="61">
        <v>78</v>
      </c>
      <c r="T61" s="61">
        <v>79</v>
      </c>
      <c r="U61" s="61">
        <v>80</v>
      </c>
      <c r="V61" s="61">
        <v>81</v>
      </c>
      <c r="W61" s="61">
        <v>82</v>
      </c>
      <c r="X61" s="61">
        <v>83</v>
      </c>
      <c r="Y61" s="61">
        <v>84</v>
      </c>
      <c r="Z61" s="61">
        <v>85</v>
      </c>
      <c r="AA61" s="61">
        <v>86</v>
      </c>
      <c r="AB61" s="61">
        <v>87</v>
      </c>
      <c r="AC61" s="61">
        <v>88</v>
      </c>
      <c r="AD61" s="61">
        <v>89</v>
      </c>
      <c r="AE61" s="61">
        <v>90</v>
      </c>
      <c r="AF61" s="29"/>
      <c r="AH61" s="16"/>
      <c r="AO61" s="29"/>
      <c r="AQ61" s="16"/>
      <c r="AZ61" s="132"/>
      <c r="BA61" s="132"/>
      <c r="BF61" s="132"/>
      <c r="BG61" s="132"/>
      <c r="CP61" s="29"/>
      <c r="CQ61" s="61"/>
      <c r="CS61" s="87">
        <v>20</v>
      </c>
      <c r="CT61" s="139">
        <f>IF($AU$5&lt;&gt;0,IF(OR($O$5="CLERC",$O$5="PALADIN"),Sorts!Q23,Sorts!Q47),"")</f>
        <v>0</v>
      </c>
      <c r="CU61" s="139"/>
      <c r="CV61" s="139"/>
      <c r="CW61" s="139"/>
      <c r="CX61" s="139"/>
      <c r="CY61" s="139"/>
      <c r="CZ61" s="139"/>
      <c r="DA61" s="139"/>
      <c r="DB61" s="139"/>
      <c r="DC61" s="139"/>
      <c r="DD61" s="139"/>
      <c r="DE61" s="139"/>
      <c r="DF61" s="140"/>
      <c r="DG61" s="141">
        <v>0</v>
      </c>
      <c r="DH61" s="134"/>
      <c r="DI61" s="142">
        <f>IF($AU$5&lt;&gt;0,IF(OR($O$5="CLERC",$O$5="PALADIN"),Sorts!R23,Sorts!R47),"")</f>
        <v>0</v>
      </c>
      <c r="DJ61" s="142"/>
      <c r="DK61" s="142"/>
      <c r="DL61" s="142">
        <f>IF($AU$5&lt;&gt;0,IF(OR($O$5="CLERC",$O$5="PALADIN"),Sorts!S23,Sorts!S47),"")</f>
        <v>0</v>
      </c>
      <c r="DM61" s="142"/>
      <c r="DN61" s="142"/>
      <c r="DO61" s="89">
        <f>IF($AU$5&lt;&gt;0,IF(OR($O$5="CLERC",$O$5="PALADIN"),Sorts!T23,Sorts!T47),"")</f>
        <v>0</v>
      </c>
      <c r="DP61" s="89">
        <f>IF($AU$5&lt;&gt;0,IF(OR($O$5="CLERC",$O$5="PALADIN"),Sorts!U23,Sorts!U47),"")</f>
        <v>0</v>
      </c>
      <c r="DQ61" s="94">
        <f>IF($AU$5&lt;&gt;0,IF(OR($O$5="CLERC",$O$5="PALADIN"),Sorts!V23,Sorts!V47),"")</f>
        <v>0</v>
      </c>
      <c r="DR61" s="89"/>
      <c r="DS61" s="133" t="s">
        <v>1391</v>
      </c>
      <c r="DT61" s="134"/>
      <c r="DU61" s="89">
        <v>20</v>
      </c>
      <c r="DV61" s="135" t="str">
        <f>IF($AU$7&lt;&gt;0,IF($O$5="Illusionniste",Sorts!W138,Sorts!Q94),"")</f>
        <v/>
      </c>
      <c r="DW61" s="136"/>
      <c r="DX61" s="136"/>
      <c r="DY61" s="136"/>
      <c r="DZ61" s="136"/>
      <c r="EA61" s="136"/>
      <c r="EB61" s="136"/>
      <c r="EC61" s="136"/>
      <c r="ED61" s="136"/>
      <c r="EE61" s="136"/>
      <c r="EF61" s="136"/>
      <c r="EG61" s="136"/>
      <c r="EH61" s="136"/>
      <c r="EI61" s="136">
        <v>0</v>
      </c>
      <c r="EJ61" s="137"/>
      <c r="EK61" s="138" t="str">
        <f>IF($AU$7&lt;&gt;0,IF($O$5="Illusionniste",Sorts!X138,Sorts!R94),"")</f>
        <v/>
      </c>
      <c r="EL61" s="134"/>
      <c r="EM61" s="142" t="str">
        <f>IF($AU$7&lt;&gt;0,IF($O$5="Illusionniste",Sorts!Y138,Sorts!S94),"")</f>
        <v/>
      </c>
      <c r="EN61" s="142"/>
      <c r="EO61" s="142"/>
      <c r="EP61" s="89" t="str">
        <f>IF($AU$7&lt;&gt;0,IF($O$5="Illusionniste",Sorts!Z138,Sorts!T94),"")</f>
        <v/>
      </c>
      <c r="EQ61" s="89" t="str">
        <f>IF($AU$7&lt;&gt;0,IF($O$5="Illusionniste",Sorts!AA138,Sorts!U94),"")</f>
        <v/>
      </c>
      <c r="ER61" s="94" t="str">
        <f>IF($AU$7&lt;&gt;0,IF($O$5="Illusionniste",Sorts!AB138,Sorts!V94),"")</f>
        <v/>
      </c>
      <c r="ES61" s="61"/>
      <c r="EU61" s="87">
        <v>24</v>
      </c>
      <c r="EV61" s="139"/>
      <c r="EW61" s="139"/>
      <c r="EX61" s="139"/>
      <c r="EY61" s="139"/>
      <c r="EZ61" s="139"/>
      <c r="FA61" s="139"/>
      <c r="FB61" s="139"/>
      <c r="FC61" s="139"/>
      <c r="FD61" s="139"/>
      <c r="FE61" s="139"/>
      <c r="FF61" s="139"/>
      <c r="FG61" s="139"/>
      <c r="FH61" s="140"/>
      <c r="FI61" s="141"/>
      <c r="FJ61" s="134"/>
      <c r="FK61" s="142"/>
      <c r="FL61" s="142"/>
      <c r="FM61" s="142"/>
      <c r="FN61" s="142"/>
      <c r="FO61" s="142"/>
      <c r="FP61" s="142"/>
      <c r="FQ61" s="89"/>
      <c r="FR61" s="89"/>
      <c r="FS61" s="94"/>
      <c r="FT61" s="89"/>
      <c r="FU61" s="133" t="s">
        <v>1391</v>
      </c>
      <c r="FV61" s="134"/>
      <c r="FW61" s="89">
        <v>24</v>
      </c>
      <c r="FX61" s="135" t="str">
        <f>IF($AU$7&lt;&gt;0,IF($O$5="Illusionniste",Sorts!AI142,Sorts!AC98),"")</f>
        <v/>
      </c>
      <c r="FY61" s="136"/>
      <c r="FZ61" s="136"/>
      <c r="GA61" s="136"/>
      <c r="GB61" s="136"/>
      <c r="GC61" s="136"/>
      <c r="GD61" s="136"/>
      <c r="GE61" s="136"/>
      <c r="GF61" s="136"/>
      <c r="GG61" s="136"/>
      <c r="GH61" s="136"/>
      <c r="GI61" s="136"/>
      <c r="GJ61" s="136"/>
      <c r="GK61" s="136">
        <v>0</v>
      </c>
      <c r="GL61" s="137"/>
      <c r="GM61" s="138" t="str">
        <f>IF($AU$7&lt;&gt;0,IF($O$5="Illusionniste",Sorts!AJ142,Sorts!AD98),"")</f>
        <v/>
      </c>
      <c r="GN61" s="134"/>
      <c r="GO61" s="142" t="str">
        <f>IF($AU$7&lt;&gt;0,IF($O$5="Illusionniste",Sorts!AK142,Sorts!AE98),"")</f>
        <v/>
      </c>
      <c r="GP61" s="142"/>
      <c r="GQ61" s="142"/>
      <c r="GR61" s="89" t="str">
        <f>IF($AU$7&lt;&gt;0,IF($O$5="Illusionniste",Sorts!AL142,Sorts!AF98),"")</f>
        <v/>
      </c>
      <c r="GS61" s="89" t="str">
        <f>IF($AU$7&lt;&gt;0,IF($O$5="Illusionniste",Sorts!AM142,Sorts!AG98),"")</f>
        <v/>
      </c>
      <c r="GT61" s="94" t="str">
        <f>IF($AU$7&lt;&gt;0,IF($O$5="Illusionniste",Sorts!AN142,Sorts!AH98),"")</f>
        <v/>
      </c>
      <c r="GU61" s="61"/>
      <c r="GW61" s="16"/>
      <c r="IV61" s="29"/>
      <c r="IW61" s="61"/>
      <c r="IY61" s="16"/>
      <c r="KX61" s="29"/>
    </row>
    <row r="62" spans="2:310" ht="17.25" thickBot="1" x14ac:dyDescent="0.35">
      <c r="B62" s="16"/>
      <c r="G62" s="182"/>
      <c r="H62" s="183"/>
      <c r="I62" s="183"/>
      <c r="J62" s="184"/>
      <c r="L62" s="61">
        <v>91</v>
      </c>
      <c r="M62" s="61">
        <v>92</v>
      </c>
      <c r="N62" s="61">
        <v>93</v>
      </c>
      <c r="O62" s="61">
        <v>94</v>
      </c>
      <c r="P62" s="61">
        <v>95</v>
      </c>
      <c r="Q62" s="61">
        <v>96</v>
      </c>
      <c r="R62" s="61">
        <v>97</v>
      </c>
      <c r="S62" s="61">
        <v>98</v>
      </c>
      <c r="T62" s="61">
        <v>99</v>
      </c>
      <c r="U62" s="61"/>
      <c r="V62" s="185">
        <v>100</v>
      </c>
      <c r="W62" s="185"/>
      <c r="X62" s="61"/>
      <c r="Y62" s="61"/>
      <c r="Z62" s="61"/>
      <c r="AA62" s="61"/>
      <c r="AB62" s="61"/>
      <c r="AC62" s="61"/>
      <c r="AD62" s="61"/>
      <c r="AE62" s="61"/>
      <c r="AF62" s="29"/>
      <c r="AH62" s="16"/>
      <c r="AO62" s="29"/>
      <c r="AQ62" s="16"/>
      <c r="AZ62" s="132"/>
      <c r="BA62" s="132"/>
      <c r="BF62" s="132"/>
      <c r="BG62" s="132"/>
      <c r="CP62" s="29"/>
      <c r="CQ62" s="61"/>
      <c r="CS62" s="87">
        <v>21</v>
      </c>
      <c r="CT62" s="139"/>
      <c r="CU62" s="139"/>
      <c r="CV62" s="139"/>
      <c r="CW62" s="139"/>
      <c r="CX62" s="139"/>
      <c r="CY62" s="139"/>
      <c r="CZ62" s="139"/>
      <c r="DA62" s="139"/>
      <c r="DB62" s="139"/>
      <c r="DC62" s="139"/>
      <c r="DD62" s="139"/>
      <c r="DE62" s="139"/>
      <c r="DF62" s="140"/>
      <c r="DG62" s="141">
        <v>0</v>
      </c>
      <c r="DH62" s="134"/>
      <c r="DI62" s="142"/>
      <c r="DJ62" s="142"/>
      <c r="DK62" s="142"/>
      <c r="DL62" s="142"/>
      <c r="DM62" s="142"/>
      <c r="DN62" s="142"/>
      <c r="DO62" s="89"/>
      <c r="DP62" s="89"/>
      <c r="DQ62" s="94"/>
      <c r="DR62" s="89"/>
      <c r="DS62" s="133" t="s">
        <v>1391</v>
      </c>
      <c r="DT62" s="134"/>
      <c r="DU62" s="89">
        <v>21</v>
      </c>
      <c r="DV62" s="135" t="str">
        <f>IF($AU$7&lt;&gt;0,IF($O$5="Illusionniste",Sorts!W139,Sorts!Q95),"")</f>
        <v/>
      </c>
      <c r="DW62" s="136"/>
      <c r="DX62" s="136"/>
      <c r="DY62" s="136"/>
      <c r="DZ62" s="136"/>
      <c r="EA62" s="136"/>
      <c r="EB62" s="136"/>
      <c r="EC62" s="136"/>
      <c r="ED62" s="136"/>
      <c r="EE62" s="136"/>
      <c r="EF62" s="136"/>
      <c r="EG62" s="136"/>
      <c r="EH62" s="136"/>
      <c r="EI62" s="136">
        <v>0</v>
      </c>
      <c r="EJ62" s="137"/>
      <c r="EK62" s="138" t="str">
        <f>IF($AU$7&lt;&gt;0,IF($O$5="Illusionniste",Sorts!X139,Sorts!R95),"")</f>
        <v/>
      </c>
      <c r="EL62" s="134"/>
      <c r="EM62" s="142" t="str">
        <f>IF($AU$7&lt;&gt;0,IF($O$5="Illusionniste",Sorts!Y139,Sorts!S95),"")</f>
        <v/>
      </c>
      <c r="EN62" s="142"/>
      <c r="EO62" s="142"/>
      <c r="EP62" s="89" t="str">
        <f>IF($AU$7&lt;&gt;0,IF($O$5="Illusionniste",Sorts!Z139,Sorts!T95),"")</f>
        <v/>
      </c>
      <c r="EQ62" s="89" t="str">
        <f>IF($AU$7&lt;&gt;0,IF($O$5="Illusionniste",Sorts!AA139,Sorts!U95),"")</f>
        <v/>
      </c>
      <c r="ER62" s="94" t="str">
        <f>IF($AU$7&lt;&gt;0,IF($O$5="Illusionniste",Sorts!AB139,Sorts!V95),"")</f>
        <v/>
      </c>
      <c r="ES62" s="61"/>
      <c r="EU62" s="87">
        <v>25</v>
      </c>
      <c r="EV62" s="139"/>
      <c r="EW62" s="139"/>
      <c r="EX62" s="139"/>
      <c r="EY62" s="139"/>
      <c r="EZ62" s="139"/>
      <c r="FA62" s="139"/>
      <c r="FB62" s="139"/>
      <c r="FC62" s="139"/>
      <c r="FD62" s="139"/>
      <c r="FE62" s="139"/>
      <c r="FF62" s="139"/>
      <c r="FG62" s="139"/>
      <c r="FH62" s="140"/>
      <c r="FI62" s="141"/>
      <c r="FJ62" s="134"/>
      <c r="FK62" s="142"/>
      <c r="FL62" s="142"/>
      <c r="FM62" s="142"/>
      <c r="FN62" s="142"/>
      <c r="FO62" s="142"/>
      <c r="FP62" s="142"/>
      <c r="FQ62" s="89"/>
      <c r="FR62" s="89"/>
      <c r="FS62" s="94"/>
      <c r="FT62" s="89"/>
      <c r="FU62" s="133" t="s">
        <v>1391</v>
      </c>
      <c r="FV62" s="134"/>
      <c r="FW62" s="89">
        <v>25</v>
      </c>
      <c r="FX62" s="135" t="str">
        <f>IF($AU$7&lt;&gt;0,IF($O$5="Illusionniste",Sorts!AI143,Sorts!AC99),"")</f>
        <v/>
      </c>
      <c r="FY62" s="136"/>
      <c r="FZ62" s="136"/>
      <c r="GA62" s="136"/>
      <c r="GB62" s="136"/>
      <c r="GC62" s="136"/>
      <c r="GD62" s="136"/>
      <c r="GE62" s="136"/>
      <c r="GF62" s="136"/>
      <c r="GG62" s="136"/>
      <c r="GH62" s="136"/>
      <c r="GI62" s="136"/>
      <c r="GJ62" s="136"/>
      <c r="GK62" s="136">
        <v>0</v>
      </c>
      <c r="GL62" s="137"/>
      <c r="GM62" s="138" t="str">
        <f>IF($AU$7&lt;&gt;0,IF($O$5="Illusionniste",Sorts!AJ143,Sorts!AD99),"")</f>
        <v/>
      </c>
      <c r="GN62" s="134"/>
      <c r="GO62" s="142" t="str">
        <f>IF($AU$7&lt;&gt;0,IF($O$5="Illusionniste",Sorts!AK143,Sorts!AE99),"")</f>
        <v/>
      </c>
      <c r="GP62" s="142"/>
      <c r="GQ62" s="142"/>
      <c r="GR62" s="89" t="str">
        <f>IF($AU$7&lt;&gt;0,IF($O$5="Illusionniste",Sorts!AL143,Sorts!AF99),"")</f>
        <v/>
      </c>
      <c r="GS62" s="89" t="str">
        <f>IF($AU$7&lt;&gt;0,IF($O$5="Illusionniste",Sorts!AM143,Sorts!AG99),"")</f>
        <v/>
      </c>
      <c r="GT62" s="94" t="str">
        <f>IF($AU$7&lt;&gt;0,IF($O$5="Illusionniste",Sorts!AN143,Sorts!AH99),"")</f>
        <v/>
      </c>
      <c r="GU62" s="61"/>
      <c r="GW62" s="16"/>
      <c r="IV62" s="29"/>
      <c r="IW62" s="61"/>
      <c r="IY62" s="16"/>
      <c r="KX62" s="29"/>
    </row>
    <row r="63" spans="2:310" ht="20.25" thickBot="1" x14ac:dyDescent="0.35">
      <c r="B63" s="23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31"/>
      <c r="AH63" s="23"/>
      <c r="AI63" s="24"/>
      <c r="AJ63" s="24"/>
      <c r="AK63" s="24"/>
      <c r="AL63" s="24"/>
      <c r="AM63" s="24"/>
      <c r="AN63" s="24"/>
      <c r="AO63" s="31"/>
      <c r="AQ63" s="16"/>
      <c r="AZ63" s="132"/>
      <c r="BA63" s="132"/>
      <c r="BF63" s="132"/>
      <c r="BG63" s="132"/>
      <c r="CP63" s="29"/>
      <c r="CQ63" s="107"/>
      <c r="CS63" s="87">
        <v>22</v>
      </c>
      <c r="CT63" s="139"/>
      <c r="CU63" s="139"/>
      <c r="CV63" s="139"/>
      <c r="CW63" s="139"/>
      <c r="CX63" s="139"/>
      <c r="CY63" s="139"/>
      <c r="CZ63" s="139"/>
      <c r="DA63" s="139"/>
      <c r="DB63" s="139"/>
      <c r="DC63" s="139"/>
      <c r="DD63" s="139"/>
      <c r="DE63" s="139"/>
      <c r="DF63" s="140"/>
      <c r="DG63" s="141">
        <v>0</v>
      </c>
      <c r="DH63" s="134"/>
      <c r="DI63" s="142"/>
      <c r="DJ63" s="142"/>
      <c r="DK63" s="142"/>
      <c r="DL63" s="142"/>
      <c r="DM63" s="142"/>
      <c r="DN63" s="142"/>
      <c r="DO63" s="89"/>
      <c r="DP63" s="89"/>
      <c r="DQ63" s="94"/>
      <c r="DR63" s="89"/>
      <c r="DS63" s="133" t="s">
        <v>1391</v>
      </c>
      <c r="DT63" s="134"/>
      <c r="DU63" s="89">
        <v>22</v>
      </c>
      <c r="DV63" s="135" t="str">
        <f>IF($AU$7&lt;&gt;0,IF($O$5="Illusionniste",Sorts!W140,Sorts!Q96),"")</f>
        <v/>
      </c>
      <c r="DW63" s="136"/>
      <c r="DX63" s="136"/>
      <c r="DY63" s="136"/>
      <c r="DZ63" s="136"/>
      <c r="EA63" s="136"/>
      <c r="EB63" s="136"/>
      <c r="EC63" s="136"/>
      <c r="ED63" s="136"/>
      <c r="EE63" s="136"/>
      <c r="EF63" s="136"/>
      <c r="EG63" s="136"/>
      <c r="EH63" s="136"/>
      <c r="EI63" s="136">
        <v>0</v>
      </c>
      <c r="EJ63" s="137"/>
      <c r="EK63" s="138" t="str">
        <f>IF($AU$7&lt;&gt;0,IF($O$5="Illusionniste",Sorts!X140,Sorts!R96),"")</f>
        <v/>
      </c>
      <c r="EL63" s="134"/>
      <c r="EM63" s="142" t="str">
        <f>IF($AU$7&lt;&gt;0,IF($O$5="Illusionniste",Sorts!Y140,Sorts!S96),"")</f>
        <v/>
      </c>
      <c r="EN63" s="142"/>
      <c r="EO63" s="142"/>
      <c r="EP63" s="89" t="str">
        <f>IF($AU$7&lt;&gt;0,IF($O$5="Illusionniste",Sorts!Z140,Sorts!T96),"")</f>
        <v/>
      </c>
      <c r="EQ63" s="89" t="str">
        <f>IF($AU$7&lt;&gt;0,IF($O$5="Illusionniste",Sorts!AA140,Sorts!U96),"")</f>
        <v/>
      </c>
      <c r="ER63" s="94" t="str">
        <f>IF($AU$7&lt;&gt;0,IF($O$5="Illusionniste",Sorts!AB140,Sorts!V96),"")</f>
        <v/>
      </c>
      <c r="ES63" s="107"/>
      <c r="EU63" s="87">
        <v>26</v>
      </c>
      <c r="EV63" s="139"/>
      <c r="EW63" s="139"/>
      <c r="EX63" s="139"/>
      <c r="EY63" s="139"/>
      <c r="EZ63" s="139"/>
      <c r="FA63" s="139"/>
      <c r="FB63" s="139"/>
      <c r="FC63" s="139"/>
      <c r="FD63" s="139"/>
      <c r="FE63" s="139"/>
      <c r="FF63" s="139"/>
      <c r="FG63" s="139"/>
      <c r="FH63" s="140"/>
      <c r="FI63" s="141"/>
      <c r="FJ63" s="134"/>
      <c r="FK63" s="142"/>
      <c r="FL63" s="142"/>
      <c r="FM63" s="142"/>
      <c r="FN63" s="142"/>
      <c r="FO63" s="142"/>
      <c r="FP63" s="142"/>
      <c r="FQ63" s="89"/>
      <c r="FR63" s="89"/>
      <c r="FS63" s="94"/>
      <c r="FT63" s="89"/>
      <c r="FU63" s="133" t="s">
        <v>1391</v>
      </c>
      <c r="FV63" s="134"/>
      <c r="FW63" s="89">
        <v>26</v>
      </c>
      <c r="FX63" s="135" t="str">
        <f>IF($AU$7&lt;&gt;0,IF($O$5="Illusionniste",Sorts!AI144,Sorts!AC100),"")</f>
        <v/>
      </c>
      <c r="FY63" s="136"/>
      <c r="FZ63" s="136"/>
      <c r="GA63" s="136"/>
      <c r="GB63" s="136"/>
      <c r="GC63" s="136"/>
      <c r="GD63" s="136"/>
      <c r="GE63" s="136"/>
      <c r="GF63" s="136"/>
      <c r="GG63" s="136"/>
      <c r="GH63" s="136"/>
      <c r="GI63" s="136"/>
      <c r="GJ63" s="136"/>
      <c r="GK63" s="136">
        <v>0</v>
      </c>
      <c r="GL63" s="137"/>
      <c r="GM63" s="138" t="str">
        <f>IF($AU$7&lt;&gt;0,IF($O$5="Illusionniste",Sorts!AJ144,Sorts!AD100),"")</f>
        <v/>
      </c>
      <c r="GN63" s="134"/>
      <c r="GO63" s="142" t="str">
        <f>IF($AU$7&lt;&gt;0,IF($O$5="Illusionniste",Sorts!AK144,Sorts!AE100),"")</f>
        <v/>
      </c>
      <c r="GP63" s="142"/>
      <c r="GQ63" s="142"/>
      <c r="GR63" s="89" t="str">
        <f>IF($AU$7&lt;&gt;0,IF($O$5="Illusionniste",Sorts!AL144,Sorts!AF100),"")</f>
        <v/>
      </c>
      <c r="GS63" s="89" t="str">
        <f>IF($AU$7&lt;&gt;0,IF($O$5="Illusionniste",Sorts!AM144,Sorts!AG100),"")</f>
        <v/>
      </c>
      <c r="GT63" s="94" t="str">
        <f>IF($AU$7&lt;&gt;0,IF($O$5="Illusionniste",Sorts!AN144,Sorts!AH100),"")</f>
        <v/>
      </c>
      <c r="GU63" s="107"/>
      <c r="GW63" s="16"/>
      <c r="IV63" s="29"/>
      <c r="IW63" s="107"/>
      <c r="IY63" s="16"/>
      <c r="KX63" s="29"/>
    </row>
    <row r="64" spans="2:310" ht="18" thickTop="1" thickBot="1" x14ac:dyDescent="0.35">
      <c r="AQ64" s="16"/>
      <c r="AZ64" s="132"/>
      <c r="BA64" s="132"/>
      <c r="BF64" s="132"/>
      <c r="BG64" s="132"/>
      <c r="CP64" s="29"/>
      <c r="CQ64" s="61"/>
      <c r="CS64" s="87">
        <v>23</v>
      </c>
      <c r="CT64" s="139"/>
      <c r="CU64" s="139"/>
      <c r="CV64" s="139"/>
      <c r="CW64" s="139"/>
      <c r="CX64" s="139"/>
      <c r="CY64" s="139"/>
      <c r="CZ64" s="139"/>
      <c r="DA64" s="139"/>
      <c r="DB64" s="139"/>
      <c r="DC64" s="139"/>
      <c r="DD64" s="139"/>
      <c r="DE64" s="139"/>
      <c r="DF64" s="140"/>
      <c r="DG64" s="141">
        <v>0</v>
      </c>
      <c r="DH64" s="134"/>
      <c r="DI64" s="142"/>
      <c r="DJ64" s="142"/>
      <c r="DK64" s="142"/>
      <c r="DL64" s="142"/>
      <c r="DM64" s="142"/>
      <c r="DN64" s="142"/>
      <c r="DO64" s="89"/>
      <c r="DP64" s="89"/>
      <c r="DQ64" s="94"/>
      <c r="DR64" s="89"/>
      <c r="DS64" s="133" t="s">
        <v>1391</v>
      </c>
      <c r="DT64" s="134"/>
      <c r="DU64" s="89">
        <v>23</v>
      </c>
      <c r="DV64" s="135" t="str">
        <f>IF($AU$7&lt;&gt;0,IF($O$5="Illusionniste",Sorts!W141,Sorts!Q97),"")</f>
        <v/>
      </c>
      <c r="DW64" s="136"/>
      <c r="DX64" s="136"/>
      <c r="DY64" s="136"/>
      <c r="DZ64" s="136"/>
      <c r="EA64" s="136"/>
      <c r="EB64" s="136"/>
      <c r="EC64" s="136"/>
      <c r="ED64" s="136"/>
      <c r="EE64" s="136"/>
      <c r="EF64" s="136"/>
      <c r="EG64" s="136"/>
      <c r="EH64" s="136"/>
      <c r="EI64" s="136">
        <v>0</v>
      </c>
      <c r="EJ64" s="137"/>
      <c r="EK64" s="138" t="str">
        <f>IF($AU$7&lt;&gt;0,IF($O$5="Illusionniste",Sorts!X141,Sorts!R97),"")</f>
        <v/>
      </c>
      <c r="EL64" s="134"/>
      <c r="EM64" s="142" t="str">
        <f>IF($AU$7&lt;&gt;0,IF($O$5="Illusionniste",Sorts!Y141,Sorts!S97),"")</f>
        <v/>
      </c>
      <c r="EN64" s="142"/>
      <c r="EO64" s="142"/>
      <c r="EP64" s="89" t="str">
        <f>IF($AU$7&lt;&gt;0,IF($O$5="Illusionniste",Sorts!Z141,Sorts!T97),"")</f>
        <v/>
      </c>
      <c r="EQ64" s="89" t="str">
        <f>IF($AU$7&lt;&gt;0,IF($O$5="Illusionniste",Sorts!AA141,Sorts!U97),"")</f>
        <v/>
      </c>
      <c r="ER64" s="94" t="str">
        <f>IF($AU$7&lt;&gt;0,IF($O$5="Illusionniste",Sorts!AB141,Sorts!V97),"")</f>
        <v/>
      </c>
      <c r="ES64" s="61"/>
      <c r="EU64" s="87">
        <v>27</v>
      </c>
      <c r="EV64" s="139"/>
      <c r="EW64" s="139"/>
      <c r="EX64" s="139"/>
      <c r="EY64" s="139"/>
      <c r="EZ64" s="139"/>
      <c r="FA64" s="139"/>
      <c r="FB64" s="139"/>
      <c r="FC64" s="139"/>
      <c r="FD64" s="139"/>
      <c r="FE64" s="139"/>
      <c r="FF64" s="139"/>
      <c r="FG64" s="139"/>
      <c r="FH64" s="140"/>
      <c r="FI64" s="141"/>
      <c r="FJ64" s="134"/>
      <c r="FK64" s="142"/>
      <c r="FL64" s="142"/>
      <c r="FM64" s="142"/>
      <c r="FN64" s="142"/>
      <c r="FO64" s="142"/>
      <c r="FP64" s="142"/>
      <c r="FQ64" s="89"/>
      <c r="FR64" s="89"/>
      <c r="FS64" s="94"/>
      <c r="FT64" s="89"/>
      <c r="FU64" s="133" t="s">
        <v>1391</v>
      </c>
      <c r="FV64" s="134"/>
      <c r="FW64" s="89">
        <v>27</v>
      </c>
      <c r="FX64" s="135" t="str">
        <f>IF($AU$7&lt;&gt;0,IF($O$5="Illusionniste",Sorts!AI145,Sorts!AC101),"")</f>
        <v/>
      </c>
      <c r="FY64" s="136"/>
      <c r="FZ64" s="136"/>
      <c r="GA64" s="136"/>
      <c r="GB64" s="136"/>
      <c r="GC64" s="136"/>
      <c r="GD64" s="136"/>
      <c r="GE64" s="136"/>
      <c r="GF64" s="136"/>
      <c r="GG64" s="136"/>
      <c r="GH64" s="136"/>
      <c r="GI64" s="136"/>
      <c r="GJ64" s="136"/>
      <c r="GK64" s="136">
        <v>0</v>
      </c>
      <c r="GL64" s="137"/>
      <c r="GM64" s="138" t="str">
        <f>IF($AU$7&lt;&gt;0,IF($O$5="Illusionniste",Sorts!AJ145,Sorts!AD101),"")</f>
        <v/>
      </c>
      <c r="GN64" s="134"/>
      <c r="GO64" s="142" t="str">
        <f>IF($AU$7&lt;&gt;0,IF($O$5="Illusionniste",Sorts!AK145,Sorts!AE101),"")</f>
        <v/>
      </c>
      <c r="GP64" s="142"/>
      <c r="GQ64" s="142"/>
      <c r="GR64" s="89" t="str">
        <f>IF($AU$7&lt;&gt;0,IF($O$5="Illusionniste",Sorts!AL145,Sorts!AF101),"")</f>
        <v/>
      </c>
      <c r="GS64" s="89" t="str">
        <f>IF($AU$7&lt;&gt;0,IF($O$5="Illusionniste",Sorts!AM145,Sorts!AG101),"")</f>
        <v/>
      </c>
      <c r="GT64" s="94" t="str">
        <f>IF($AU$7&lt;&gt;0,IF($O$5="Illusionniste",Sorts!AN145,Sorts!AH101),"")</f>
        <v/>
      </c>
      <c r="GU64" s="61"/>
      <c r="GW64" s="16"/>
      <c r="IV64" s="29"/>
      <c r="IW64" s="61"/>
      <c r="IY64" s="16"/>
      <c r="KX64" s="29"/>
    </row>
    <row r="65" spans="2:310" ht="20.45" customHeight="1" thickTop="1" thickBot="1" x14ac:dyDescent="0.45">
      <c r="B65" s="143" t="s">
        <v>791</v>
      </c>
      <c r="C65" s="144"/>
      <c r="D65" s="144"/>
      <c r="E65" s="144"/>
      <c r="F65" s="144"/>
      <c r="G65" s="144"/>
      <c r="H65" s="144"/>
      <c r="I65" s="27"/>
      <c r="J65" s="27"/>
      <c r="K65" s="27"/>
      <c r="L65" s="27" t="s">
        <v>788</v>
      </c>
      <c r="M65" s="27"/>
      <c r="N65" s="186"/>
      <c r="O65" s="186"/>
      <c r="P65" s="186"/>
      <c r="Q65" s="186"/>
      <c r="R65" s="186"/>
      <c r="S65" s="27"/>
      <c r="T65" s="26" t="s">
        <v>792</v>
      </c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8"/>
      <c r="AQ65" s="16"/>
      <c r="AZ65" s="132"/>
      <c r="BA65" s="132"/>
      <c r="BF65" s="132"/>
      <c r="BG65" s="132"/>
      <c r="CP65" s="29"/>
      <c r="CQ65" s="61"/>
      <c r="CS65" s="87">
        <v>24</v>
      </c>
      <c r="CT65" s="139"/>
      <c r="CU65" s="139"/>
      <c r="CV65" s="139"/>
      <c r="CW65" s="139"/>
      <c r="CX65" s="139"/>
      <c r="CY65" s="139"/>
      <c r="CZ65" s="139"/>
      <c r="DA65" s="139"/>
      <c r="DB65" s="139"/>
      <c r="DC65" s="139"/>
      <c r="DD65" s="139"/>
      <c r="DE65" s="139"/>
      <c r="DF65" s="140"/>
      <c r="DG65" s="141">
        <v>0</v>
      </c>
      <c r="DH65" s="134"/>
      <c r="DI65" s="142"/>
      <c r="DJ65" s="142"/>
      <c r="DK65" s="142"/>
      <c r="DL65" s="142"/>
      <c r="DM65" s="142"/>
      <c r="DN65" s="142"/>
      <c r="DO65" s="89"/>
      <c r="DP65" s="89"/>
      <c r="DQ65" s="94"/>
      <c r="DR65" s="89"/>
      <c r="DS65" s="133" t="s">
        <v>1391</v>
      </c>
      <c r="DT65" s="134"/>
      <c r="DU65" s="89">
        <v>24</v>
      </c>
      <c r="DV65" s="135" t="str">
        <f>IF($AU$7&lt;&gt;0,IF($O$5="Illusionniste",Sorts!W142,Sorts!Q98),"")</f>
        <v/>
      </c>
      <c r="DW65" s="136"/>
      <c r="DX65" s="136"/>
      <c r="DY65" s="136"/>
      <c r="DZ65" s="136"/>
      <c r="EA65" s="136"/>
      <c r="EB65" s="136"/>
      <c r="EC65" s="136"/>
      <c r="ED65" s="136"/>
      <c r="EE65" s="136"/>
      <c r="EF65" s="136"/>
      <c r="EG65" s="136"/>
      <c r="EH65" s="136"/>
      <c r="EI65" s="136">
        <v>0</v>
      </c>
      <c r="EJ65" s="137"/>
      <c r="EK65" s="138" t="str">
        <f>IF($AU$7&lt;&gt;0,IF($O$5="Illusionniste",Sorts!X142,Sorts!R98),"")</f>
        <v/>
      </c>
      <c r="EL65" s="134"/>
      <c r="EM65" s="142" t="str">
        <f>IF($AU$7&lt;&gt;0,IF($O$5="Illusionniste",Sorts!Y142,Sorts!S98),"")</f>
        <v/>
      </c>
      <c r="EN65" s="142"/>
      <c r="EO65" s="142"/>
      <c r="EP65" s="89" t="str">
        <f>IF($AU$7&lt;&gt;0,IF($O$5="Illusionniste",Sorts!Z142,Sorts!T98),"")</f>
        <v/>
      </c>
      <c r="EQ65" s="89" t="str">
        <f>IF($AU$7&lt;&gt;0,IF($O$5="Illusionniste",Sorts!AA142,Sorts!U98),"")</f>
        <v/>
      </c>
      <c r="ER65" s="94" t="str">
        <f>IF($AU$7&lt;&gt;0,IF($O$5="Illusionniste",Sorts!AB142,Sorts!V98),"")</f>
        <v/>
      </c>
      <c r="ES65" s="61"/>
      <c r="EU65" s="87">
        <v>28</v>
      </c>
      <c r="EV65" s="139"/>
      <c r="EW65" s="139"/>
      <c r="EX65" s="139"/>
      <c r="EY65" s="139"/>
      <c r="EZ65" s="139"/>
      <c r="FA65" s="139"/>
      <c r="FB65" s="139"/>
      <c r="FC65" s="139"/>
      <c r="FD65" s="139"/>
      <c r="FE65" s="139"/>
      <c r="FF65" s="139"/>
      <c r="FG65" s="139"/>
      <c r="FH65" s="140"/>
      <c r="FI65" s="141"/>
      <c r="FJ65" s="134"/>
      <c r="FK65" s="142"/>
      <c r="FL65" s="142"/>
      <c r="FM65" s="142"/>
      <c r="FN65" s="142"/>
      <c r="FO65" s="142"/>
      <c r="FP65" s="142"/>
      <c r="FQ65" s="89"/>
      <c r="FR65" s="89"/>
      <c r="FS65" s="94"/>
      <c r="FT65" s="89"/>
      <c r="FU65" s="133" t="s">
        <v>1391</v>
      </c>
      <c r="FV65" s="134"/>
      <c r="FW65" s="89">
        <v>28</v>
      </c>
      <c r="FX65" s="135" t="str">
        <f>IF($AU$7&lt;&gt;0,IF($O$5="Illusionniste",Sorts!AI146,Sorts!AC102),"")</f>
        <v/>
      </c>
      <c r="FY65" s="136"/>
      <c r="FZ65" s="136"/>
      <c r="GA65" s="136"/>
      <c r="GB65" s="136"/>
      <c r="GC65" s="136"/>
      <c r="GD65" s="136"/>
      <c r="GE65" s="136"/>
      <c r="GF65" s="136"/>
      <c r="GG65" s="136"/>
      <c r="GH65" s="136"/>
      <c r="GI65" s="136"/>
      <c r="GJ65" s="136"/>
      <c r="GK65" s="136">
        <v>0</v>
      </c>
      <c r="GL65" s="137"/>
      <c r="GM65" s="138" t="str">
        <f>IF($AU$7&lt;&gt;0,IF($O$5="Illusionniste",Sorts!AJ146,Sorts!AD102),"")</f>
        <v/>
      </c>
      <c r="GN65" s="134"/>
      <c r="GO65" s="142" t="str">
        <f>IF($AU$7&lt;&gt;0,IF($O$5="Illusionniste",Sorts!AK146,Sorts!AE102),"")</f>
        <v/>
      </c>
      <c r="GP65" s="142"/>
      <c r="GQ65" s="142"/>
      <c r="GR65" s="89" t="str">
        <f>IF($AU$7&lt;&gt;0,IF($O$5="Illusionniste",Sorts!AL146,Sorts!AF102),"")</f>
        <v/>
      </c>
      <c r="GS65" s="89" t="str">
        <f>IF($AU$7&lt;&gt;0,IF($O$5="Illusionniste",Sorts!AM146,Sorts!AG102),"")</f>
        <v/>
      </c>
      <c r="GT65" s="94" t="str">
        <f>IF($AU$7&lt;&gt;0,IF($O$5="Illusionniste",Sorts!AN146,Sorts!AH102),"")</f>
        <v/>
      </c>
      <c r="GU65" s="61"/>
      <c r="GW65" s="16"/>
      <c r="IV65" s="29"/>
      <c r="IW65" s="61"/>
      <c r="IY65" s="16"/>
      <c r="KX65" s="29"/>
    </row>
    <row r="66" spans="2:310" ht="20.45" customHeight="1" thickBot="1" x14ac:dyDescent="0.45">
      <c r="B66" s="16"/>
      <c r="D66" s="7" t="s">
        <v>786</v>
      </c>
      <c r="E66" s="178"/>
      <c r="F66" s="178"/>
      <c r="G66" s="178"/>
      <c r="H66" s="178"/>
      <c r="I66" s="178"/>
      <c r="L66" s="7" t="s">
        <v>789</v>
      </c>
      <c r="N66" s="178"/>
      <c r="O66" s="178"/>
      <c r="P66" s="178"/>
      <c r="Q66" s="178"/>
      <c r="R66" s="178"/>
      <c r="T66" s="7" t="s">
        <v>41</v>
      </c>
      <c r="V66" s="178"/>
      <c r="W66" s="178"/>
      <c r="X66" s="178"/>
      <c r="Y66" s="178"/>
      <c r="Z66" s="178"/>
      <c r="AB66" s="178"/>
      <c r="AC66" s="178"/>
      <c r="AD66" s="178"/>
      <c r="AE66" s="178"/>
      <c r="AF66" s="178"/>
      <c r="AH66" s="178"/>
      <c r="AI66" s="178"/>
      <c r="AJ66" s="178"/>
      <c r="AK66" s="178"/>
      <c r="AL66" s="178"/>
      <c r="AM66" s="178"/>
      <c r="AN66" s="178"/>
      <c r="AO66" s="29"/>
      <c r="AQ66" s="16"/>
      <c r="AZ66" s="132"/>
      <c r="BA66" s="132"/>
      <c r="CP66" s="29"/>
      <c r="CQ66" s="61"/>
      <c r="CS66" s="87">
        <v>25</v>
      </c>
      <c r="CT66" s="139"/>
      <c r="CU66" s="139"/>
      <c r="CV66" s="139"/>
      <c r="CW66" s="139"/>
      <c r="CX66" s="139"/>
      <c r="CY66" s="139"/>
      <c r="CZ66" s="139"/>
      <c r="DA66" s="139"/>
      <c r="DB66" s="139"/>
      <c r="DC66" s="139"/>
      <c r="DD66" s="139"/>
      <c r="DE66" s="139"/>
      <c r="DF66" s="140"/>
      <c r="DG66" s="141">
        <v>0</v>
      </c>
      <c r="DH66" s="134"/>
      <c r="DI66" s="142"/>
      <c r="DJ66" s="142"/>
      <c r="DK66" s="142"/>
      <c r="DL66" s="142"/>
      <c r="DM66" s="142"/>
      <c r="DN66" s="142"/>
      <c r="DO66" s="89"/>
      <c r="DP66" s="89"/>
      <c r="DQ66" s="94"/>
      <c r="DR66" s="89"/>
      <c r="DS66" s="133" t="s">
        <v>1391</v>
      </c>
      <c r="DT66" s="134"/>
      <c r="DU66" s="89">
        <v>25</v>
      </c>
      <c r="DV66" s="135" t="str">
        <f>IF($AU$7&lt;&gt;0,IF($O$5="Illusionniste",Sorts!W143,Sorts!Q99),"")</f>
        <v/>
      </c>
      <c r="DW66" s="136"/>
      <c r="DX66" s="136"/>
      <c r="DY66" s="136"/>
      <c r="DZ66" s="136"/>
      <c r="EA66" s="136"/>
      <c r="EB66" s="136"/>
      <c r="EC66" s="136"/>
      <c r="ED66" s="136"/>
      <c r="EE66" s="136"/>
      <c r="EF66" s="136"/>
      <c r="EG66" s="136"/>
      <c r="EH66" s="136"/>
      <c r="EI66" s="136">
        <v>0</v>
      </c>
      <c r="EJ66" s="137"/>
      <c r="EK66" s="138" t="str">
        <f>IF($AU$7&lt;&gt;0,IF($O$5="Illusionniste",Sorts!X143,Sorts!R99),"")</f>
        <v/>
      </c>
      <c r="EL66" s="134"/>
      <c r="EM66" s="142" t="str">
        <f>IF($AU$7&lt;&gt;0,IF($O$5="Illusionniste",Sorts!Y143,Sorts!S99),"")</f>
        <v/>
      </c>
      <c r="EN66" s="142"/>
      <c r="EO66" s="142"/>
      <c r="EP66" s="89" t="str">
        <f>IF($AU$7&lt;&gt;0,IF($O$5="Illusionniste",Sorts!Z143,Sorts!T99),"")</f>
        <v/>
      </c>
      <c r="EQ66" s="89" t="str">
        <f>IF($AU$7&lt;&gt;0,IF($O$5="Illusionniste",Sorts!AA143,Sorts!U99),"")</f>
        <v/>
      </c>
      <c r="ER66" s="94" t="str">
        <f>IF($AU$7&lt;&gt;0,IF($O$5="Illusionniste",Sorts!AB143,Sorts!V99),"")</f>
        <v/>
      </c>
      <c r="ES66" s="61"/>
      <c r="EU66" s="87">
        <v>29</v>
      </c>
      <c r="EV66" s="139"/>
      <c r="EW66" s="139"/>
      <c r="EX66" s="139"/>
      <c r="EY66" s="139"/>
      <c r="EZ66" s="139"/>
      <c r="FA66" s="139"/>
      <c r="FB66" s="139"/>
      <c r="FC66" s="139"/>
      <c r="FD66" s="139"/>
      <c r="FE66" s="139"/>
      <c r="FF66" s="139"/>
      <c r="FG66" s="139"/>
      <c r="FH66" s="140"/>
      <c r="FI66" s="141"/>
      <c r="FJ66" s="134"/>
      <c r="FK66" s="142"/>
      <c r="FL66" s="142"/>
      <c r="FM66" s="142"/>
      <c r="FN66" s="142"/>
      <c r="FO66" s="142"/>
      <c r="FP66" s="142"/>
      <c r="FQ66" s="89"/>
      <c r="FR66" s="89"/>
      <c r="FS66" s="94"/>
      <c r="FT66" s="89"/>
      <c r="FU66" s="133" t="s">
        <v>1391</v>
      </c>
      <c r="FV66" s="134"/>
      <c r="FW66" s="89">
        <v>29</v>
      </c>
      <c r="FX66" s="135" t="str">
        <f>IF($AU$7&lt;&gt;0,IF($O$5="Illusionniste",Sorts!AI147,Sorts!AC103),"")</f>
        <v/>
      </c>
      <c r="FY66" s="136"/>
      <c r="FZ66" s="136"/>
      <c r="GA66" s="136"/>
      <c r="GB66" s="136"/>
      <c r="GC66" s="136"/>
      <c r="GD66" s="136"/>
      <c r="GE66" s="136"/>
      <c r="GF66" s="136"/>
      <c r="GG66" s="136"/>
      <c r="GH66" s="136"/>
      <c r="GI66" s="136"/>
      <c r="GJ66" s="136"/>
      <c r="GK66" s="136">
        <v>0</v>
      </c>
      <c r="GL66" s="137"/>
      <c r="GM66" s="138" t="str">
        <f>IF($AU$7&lt;&gt;0,IF($O$5="Illusionniste",Sorts!AJ147,Sorts!AD103),"")</f>
        <v/>
      </c>
      <c r="GN66" s="134"/>
      <c r="GO66" s="142" t="str">
        <f>IF($AU$7&lt;&gt;0,IF($O$5="Illusionniste",Sorts!AK147,Sorts!AE103),"")</f>
        <v/>
      </c>
      <c r="GP66" s="142"/>
      <c r="GQ66" s="142"/>
      <c r="GR66" s="89" t="str">
        <f>IF($AU$7&lt;&gt;0,IF($O$5="Illusionniste",Sorts!AL147,Sorts!AF103),"")</f>
        <v/>
      </c>
      <c r="GS66" s="89" t="str">
        <f>IF($AU$7&lt;&gt;0,IF($O$5="Illusionniste",Sorts!AM147,Sorts!AG103),"")</f>
        <v/>
      </c>
      <c r="GT66" s="94" t="str">
        <f>IF($AU$7&lt;&gt;0,IF($O$5="Illusionniste",Sorts!AN147,Sorts!AH103),"")</f>
        <v/>
      </c>
      <c r="GU66" s="61"/>
      <c r="GW66" s="16"/>
      <c r="IV66" s="29"/>
      <c r="IW66" s="61"/>
      <c r="IY66" s="16"/>
      <c r="KX66" s="29"/>
    </row>
    <row r="67" spans="2:310" ht="20.25" thickBot="1" x14ac:dyDescent="0.45">
      <c r="B67" s="16"/>
      <c r="D67" s="7" t="s">
        <v>787</v>
      </c>
      <c r="E67" s="178"/>
      <c r="F67" s="178"/>
      <c r="G67" s="178"/>
      <c r="H67" s="178"/>
      <c r="I67" s="178"/>
      <c r="L67" s="7" t="s">
        <v>790</v>
      </c>
      <c r="N67" s="178"/>
      <c r="O67" s="178"/>
      <c r="P67" s="178"/>
      <c r="Q67" s="178"/>
      <c r="R67" s="178"/>
      <c r="T67" s="7" t="s">
        <v>323</v>
      </c>
      <c r="V67" s="178"/>
      <c r="W67" s="178"/>
      <c r="X67" s="178"/>
      <c r="Y67" s="178"/>
      <c r="Z67" s="178"/>
      <c r="AB67" s="178"/>
      <c r="AC67" s="178"/>
      <c r="AD67" s="178"/>
      <c r="AE67" s="178"/>
      <c r="AF67" s="178"/>
      <c r="AH67" s="178"/>
      <c r="AI67" s="178"/>
      <c r="AJ67" s="178"/>
      <c r="AK67" s="178"/>
      <c r="AL67" s="178"/>
      <c r="AM67" s="178"/>
      <c r="AN67" s="178"/>
      <c r="AO67" s="29"/>
      <c r="AQ67" s="16"/>
      <c r="AZ67" s="132"/>
      <c r="BA67" s="132"/>
      <c r="CP67" s="29"/>
      <c r="CQ67" s="61"/>
      <c r="CS67" s="87">
        <v>26</v>
      </c>
      <c r="CT67" s="139"/>
      <c r="CU67" s="139"/>
      <c r="CV67" s="139"/>
      <c r="CW67" s="139"/>
      <c r="CX67" s="139"/>
      <c r="CY67" s="139"/>
      <c r="CZ67" s="139"/>
      <c r="DA67" s="139"/>
      <c r="DB67" s="139"/>
      <c r="DC67" s="139"/>
      <c r="DD67" s="139"/>
      <c r="DE67" s="139"/>
      <c r="DF67" s="140"/>
      <c r="DG67" s="141">
        <v>0</v>
      </c>
      <c r="DH67" s="134"/>
      <c r="DI67" s="142"/>
      <c r="DJ67" s="142"/>
      <c r="DK67" s="142"/>
      <c r="DL67" s="142"/>
      <c r="DM67" s="142"/>
      <c r="DN67" s="142"/>
      <c r="DO67" s="89"/>
      <c r="DP67" s="89"/>
      <c r="DQ67" s="94"/>
      <c r="DR67" s="89"/>
      <c r="DS67" s="133" t="s">
        <v>1391</v>
      </c>
      <c r="DT67" s="134"/>
      <c r="DU67" s="89">
        <v>26</v>
      </c>
      <c r="DV67" s="135" t="str">
        <f>IF($AU$7&lt;&gt;0,IF($O$5="Illusionniste",Sorts!W144,Sorts!Q100),"")</f>
        <v/>
      </c>
      <c r="DW67" s="136"/>
      <c r="DX67" s="136"/>
      <c r="DY67" s="136"/>
      <c r="DZ67" s="136"/>
      <c r="EA67" s="136"/>
      <c r="EB67" s="136"/>
      <c r="EC67" s="136"/>
      <c r="ED67" s="136"/>
      <c r="EE67" s="136"/>
      <c r="EF67" s="136"/>
      <c r="EG67" s="136"/>
      <c r="EH67" s="136"/>
      <c r="EI67" s="136">
        <v>0</v>
      </c>
      <c r="EJ67" s="137"/>
      <c r="EK67" s="138" t="str">
        <f>IF($AU$7&lt;&gt;0,IF($O$5="Illusionniste",Sorts!X144,Sorts!R100),"")</f>
        <v/>
      </c>
      <c r="EL67" s="134"/>
      <c r="EM67" s="142" t="str">
        <f>IF($AU$7&lt;&gt;0,IF($O$5="Illusionniste",Sorts!Y144,Sorts!S100),"")</f>
        <v/>
      </c>
      <c r="EN67" s="142"/>
      <c r="EO67" s="142"/>
      <c r="EP67" s="89" t="str">
        <f>IF($AU$7&lt;&gt;0,IF($O$5="Illusionniste",Sorts!Z144,Sorts!T100),"")</f>
        <v/>
      </c>
      <c r="EQ67" s="89" t="str">
        <f>IF($AU$7&lt;&gt;0,IF($O$5="Illusionniste",Sorts!AA144,Sorts!U100),"")</f>
        <v/>
      </c>
      <c r="ER67" s="94" t="str">
        <f>IF($AU$7&lt;&gt;0,IF($O$5="Illusionniste",Sorts!AB144,Sorts!V100),"")</f>
        <v/>
      </c>
      <c r="ES67" s="61"/>
      <c r="EU67" s="87">
        <v>30</v>
      </c>
      <c r="EV67" s="139"/>
      <c r="EW67" s="139"/>
      <c r="EX67" s="139"/>
      <c r="EY67" s="139"/>
      <c r="EZ67" s="139"/>
      <c r="FA67" s="139"/>
      <c r="FB67" s="139"/>
      <c r="FC67" s="139"/>
      <c r="FD67" s="139"/>
      <c r="FE67" s="139"/>
      <c r="FF67" s="139"/>
      <c r="FG67" s="139"/>
      <c r="FH67" s="140"/>
      <c r="FI67" s="141"/>
      <c r="FJ67" s="134"/>
      <c r="FK67" s="142"/>
      <c r="FL67" s="142"/>
      <c r="FM67" s="142"/>
      <c r="FN67" s="142"/>
      <c r="FO67" s="142"/>
      <c r="FP67" s="142"/>
      <c r="FQ67" s="89"/>
      <c r="FR67" s="89"/>
      <c r="FS67" s="94"/>
      <c r="FT67" s="89"/>
      <c r="FU67" s="133" t="s">
        <v>1391</v>
      </c>
      <c r="FV67" s="134"/>
      <c r="FW67" s="89">
        <v>30</v>
      </c>
      <c r="FX67" s="135" t="str">
        <f>IF($AU$7&lt;&gt;0,IF($O$5="Illusionniste",Sorts!AI148,Sorts!AC104),"")</f>
        <v/>
      </c>
      <c r="FY67" s="136"/>
      <c r="FZ67" s="136"/>
      <c r="GA67" s="136"/>
      <c r="GB67" s="136"/>
      <c r="GC67" s="136"/>
      <c r="GD67" s="136"/>
      <c r="GE67" s="136"/>
      <c r="GF67" s="136"/>
      <c r="GG67" s="136"/>
      <c r="GH67" s="136"/>
      <c r="GI67" s="136"/>
      <c r="GJ67" s="136"/>
      <c r="GK67" s="136">
        <v>0</v>
      </c>
      <c r="GL67" s="137"/>
      <c r="GM67" s="138" t="str">
        <f>IF($AU$7&lt;&gt;0,IF($O$5="Illusionniste",Sorts!AJ148,Sorts!AD104),"")</f>
        <v/>
      </c>
      <c r="GN67" s="134"/>
      <c r="GO67" s="142" t="str">
        <f>IF($AU$7&lt;&gt;0,IF($O$5="Illusionniste",Sorts!AK148,Sorts!AE104),"")</f>
        <v/>
      </c>
      <c r="GP67" s="142"/>
      <c r="GQ67" s="142"/>
      <c r="GR67" s="89" t="str">
        <f>IF($AU$7&lt;&gt;0,IF($O$5="Illusionniste",Sorts!AL148,Sorts!AF104),"")</f>
        <v/>
      </c>
      <c r="GS67" s="89" t="str">
        <f>IF($AU$7&lt;&gt;0,IF($O$5="Illusionniste",Sorts!AM148,Sorts!AG104),"")</f>
        <v/>
      </c>
      <c r="GT67" s="94" t="str">
        <f>IF($AU$7&lt;&gt;0,IF($O$5="Illusionniste",Sorts!AN148,Sorts!AH104),"")</f>
        <v/>
      </c>
      <c r="GU67" s="61"/>
      <c r="GW67" s="16"/>
      <c r="IV67" s="29"/>
      <c r="IW67" s="61"/>
      <c r="IY67" s="16"/>
      <c r="KX67" s="29"/>
    </row>
    <row r="68" spans="2:310" ht="19.5" thickTop="1" thickBot="1" x14ac:dyDescent="0.4">
      <c r="B68" s="23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31"/>
      <c r="AQ68" s="16"/>
      <c r="AZ68" s="132"/>
      <c r="BA68" s="132"/>
      <c r="CP68" s="29"/>
      <c r="CQ68" s="61"/>
      <c r="CS68" s="87">
        <v>27</v>
      </c>
      <c r="CT68" s="139"/>
      <c r="CU68" s="139"/>
      <c r="CV68" s="139"/>
      <c r="CW68" s="139"/>
      <c r="CX68" s="139"/>
      <c r="CY68" s="139"/>
      <c r="CZ68" s="139"/>
      <c r="DA68" s="139"/>
      <c r="DB68" s="139"/>
      <c r="DC68" s="139"/>
      <c r="DD68" s="139"/>
      <c r="DE68" s="139"/>
      <c r="DF68" s="140"/>
      <c r="DG68" s="141">
        <v>0</v>
      </c>
      <c r="DH68" s="134"/>
      <c r="DI68" s="142"/>
      <c r="DJ68" s="142"/>
      <c r="DK68" s="142"/>
      <c r="DL68" s="142"/>
      <c r="DM68" s="142"/>
      <c r="DN68" s="142"/>
      <c r="DO68" s="89"/>
      <c r="DP68" s="89"/>
      <c r="DQ68" s="94"/>
      <c r="DR68" s="89"/>
      <c r="DS68" s="133" t="s">
        <v>1391</v>
      </c>
      <c r="DT68" s="134"/>
      <c r="DU68" s="89">
        <v>27</v>
      </c>
      <c r="DV68" s="135" t="str">
        <f>IF($AU$7&lt;&gt;0,IF($O$5="Illusionniste",Sorts!W145,Sorts!Q101),"")</f>
        <v/>
      </c>
      <c r="DW68" s="136"/>
      <c r="DX68" s="136"/>
      <c r="DY68" s="136"/>
      <c r="DZ68" s="136"/>
      <c r="EA68" s="136"/>
      <c r="EB68" s="136"/>
      <c r="EC68" s="136"/>
      <c r="ED68" s="136"/>
      <c r="EE68" s="136"/>
      <c r="EF68" s="136"/>
      <c r="EG68" s="136"/>
      <c r="EH68" s="136"/>
      <c r="EI68" s="136">
        <v>0</v>
      </c>
      <c r="EJ68" s="137"/>
      <c r="EK68" s="138" t="str">
        <f>IF($AU$7&lt;&gt;0,IF($O$5="Illusionniste",Sorts!X145,Sorts!R101),"")</f>
        <v/>
      </c>
      <c r="EL68" s="134"/>
      <c r="EM68" s="142" t="str">
        <f>IF($AU$7&lt;&gt;0,IF($O$5="Illusionniste",Sorts!Y145,Sorts!S101),"")</f>
        <v/>
      </c>
      <c r="EN68" s="142"/>
      <c r="EO68" s="142"/>
      <c r="EP68" s="89" t="str">
        <f>IF($AU$7&lt;&gt;0,IF($O$5="Illusionniste",Sorts!Z145,Sorts!T101),"")</f>
        <v/>
      </c>
      <c r="EQ68" s="89" t="str">
        <f>IF($AU$7&lt;&gt;0,IF($O$5="Illusionniste",Sorts!AA145,Sorts!U101),"")</f>
        <v/>
      </c>
      <c r="ER68" s="94" t="str">
        <f>IF($AU$7&lt;&gt;0,IF($O$5="Illusionniste",Sorts!AB145,Sorts!V101),"")</f>
        <v/>
      </c>
      <c r="ES68" s="61"/>
      <c r="EU68" s="156" t="s">
        <v>406</v>
      </c>
      <c r="EV68" s="157"/>
      <c r="EW68" s="157"/>
      <c r="EX68" s="157"/>
      <c r="EY68" s="157"/>
      <c r="EZ68" s="157"/>
      <c r="FA68" s="157"/>
      <c r="FB68" s="157"/>
      <c r="FC68" s="157"/>
      <c r="FD68" s="157"/>
      <c r="FE68" s="157"/>
      <c r="FF68" s="157"/>
      <c r="FG68" s="157"/>
      <c r="FH68" s="157"/>
      <c r="FI68" s="157"/>
      <c r="FJ68" s="157"/>
      <c r="FK68" s="157"/>
      <c r="FL68" s="157"/>
      <c r="FM68" s="157"/>
      <c r="FN68" s="157"/>
      <c r="FO68" s="157"/>
      <c r="FP68" s="157"/>
      <c r="FQ68" s="157"/>
      <c r="FR68" s="157"/>
      <c r="FS68" s="157"/>
      <c r="FT68" s="157"/>
      <c r="FU68" s="157"/>
      <c r="FV68" s="157"/>
      <c r="FW68" s="157"/>
      <c r="FX68" s="157"/>
      <c r="FY68" s="157"/>
      <c r="FZ68" s="157"/>
      <c r="GA68" s="157"/>
      <c r="GB68" s="157"/>
      <c r="GC68" s="157"/>
      <c r="GD68" s="157"/>
      <c r="GE68" s="157"/>
      <c r="GF68" s="157"/>
      <c r="GG68" s="157"/>
      <c r="GH68" s="157"/>
      <c r="GI68" s="157"/>
      <c r="GJ68" s="157"/>
      <c r="GK68" s="157"/>
      <c r="GL68" s="157"/>
      <c r="GM68" s="157"/>
      <c r="GN68" s="157"/>
      <c r="GO68" s="157"/>
      <c r="GP68" s="157"/>
      <c r="GQ68" s="157"/>
      <c r="GR68" s="157"/>
      <c r="GS68" s="157"/>
      <c r="GT68" s="158"/>
      <c r="GU68" s="61"/>
      <c r="GW68" s="16"/>
      <c r="IV68" s="29"/>
      <c r="IW68" s="61"/>
      <c r="IY68" s="16"/>
      <c r="KX68" s="29"/>
    </row>
    <row r="69" spans="2:310" ht="18" thickTop="1" thickBot="1" x14ac:dyDescent="0.35">
      <c r="B69" s="82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60"/>
      <c r="AB69" s="150" t="s">
        <v>79</v>
      </c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  <c r="AO69" s="168"/>
      <c r="AQ69" s="16"/>
      <c r="CP69" s="29"/>
      <c r="CQ69" s="61"/>
      <c r="CS69" s="87">
        <v>28</v>
      </c>
      <c r="CT69" s="139"/>
      <c r="CU69" s="139"/>
      <c r="CV69" s="139"/>
      <c r="CW69" s="139"/>
      <c r="CX69" s="139"/>
      <c r="CY69" s="139"/>
      <c r="CZ69" s="139"/>
      <c r="DA69" s="139"/>
      <c r="DB69" s="139"/>
      <c r="DC69" s="139"/>
      <c r="DD69" s="139"/>
      <c r="DE69" s="139"/>
      <c r="DF69" s="140"/>
      <c r="DG69" s="141">
        <v>0</v>
      </c>
      <c r="DH69" s="134"/>
      <c r="DI69" s="142"/>
      <c r="DJ69" s="142"/>
      <c r="DK69" s="142"/>
      <c r="DL69" s="142"/>
      <c r="DM69" s="142"/>
      <c r="DN69" s="142"/>
      <c r="DO69" s="89"/>
      <c r="DP69" s="89"/>
      <c r="DQ69" s="94"/>
      <c r="DR69" s="89"/>
      <c r="DS69" s="133" t="s">
        <v>1391</v>
      </c>
      <c r="DT69" s="134"/>
      <c r="DU69" s="89">
        <v>28</v>
      </c>
      <c r="DV69" s="135" t="str">
        <f>IF($AU$7&lt;&gt;0,IF($O$5="Illusionniste",Sorts!W146,Sorts!Q102),"")</f>
        <v/>
      </c>
      <c r="DW69" s="136"/>
      <c r="DX69" s="136"/>
      <c r="DY69" s="136"/>
      <c r="DZ69" s="136"/>
      <c r="EA69" s="136"/>
      <c r="EB69" s="136"/>
      <c r="EC69" s="136"/>
      <c r="ED69" s="136"/>
      <c r="EE69" s="136"/>
      <c r="EF69" s="136"/>
      <c r="EG69" s="136"/>
      <c r="EH69" s="136"/>
      <c r="EI69" s="136">
        <v>0</v>
      </c>
      <c r="EJ69" s="137"/>
      <c r="EK69" s="138" t="str">
        <f>IF($AU$7&lt;&gt;0,IF($O$5="Illusionniste",Sorts!X146,Sorts!R102),"")</f>
        <v/>
      </c>
      <c r="EL69" s="134"/>
      <c r="EM69" s="142" t="str">
        <f>IF($AU$7&lt;&gt;0,IF($O$5="Illusionniste",Sorts!Y146,Sorts!S102),"")</f>
        <v/>
      </c>
      <c r="EN69" s="142"/>
      <c r="EO69" s="142"/>
      <c r="EP69" s="89" t="str">
        <f>IF($AU$7&lt;&gt;0,IF($O$5="Illusionniste",Sorts!Z146,Sorts!T102),"")</f>
        <v/>
      </c>
      <c r="EQ69" s="89" t="str">
        <f>IF($AU$7&lt;&gt;0,IF($O$5="Illusionniste",Sorts!AA146,Sorts!U102),"")</f>
        <v/>
      </c>
      <c r="ER69" s="94" t="str">
        <f>IF($AU$7&lt;&gt;0,IF($O$5="Illusionniste",Sorts!AB146,Sorts!V102),"")</f>
        <v/>
      </c>
      <c r="ES69" s="61"/>
      <c r="EU69" s="16"/>
      <c r="GT69" s="29"/>
      <c r="GU69" s="61"/>
      <c r="GW69" s="16"/>
      <c r="IV69" s="29"/>
      <c r="IW69" s="61"/>
      <c r="IY69" s="16"/>
      <c r="KX69" s="29"/>
    </row>
    <row r="70" spans="2:310" ht="17.25" thickTop="1" x14ac:dyDescent="0.3">
      <c r="B70" s="16" t="s">
        <v>352</v>
      </c>
      <c r="O70" s="40"/>
      <c r="Z70" s="29"/>
      <c r="AB70" s="16" t="s">
        <v>1504</v>
      </c>
      <c r="AO70" s="29"/>
      <c r="AQ70" s="16"/>
      <c r="CP70" s="29"/>
      <c r="CQ70" s="61"/>
      <c r="CS70" s="87">
        <v>29</v>
      </c>
      <c r="CT70" s="139"/>
      <c r="CU70" s="139"/>
      <c r="CV70" s="139"/>
      <c r="CW70" s="139"/>
      <c r="CX70" s="139"/>
      <c r="CY70" s="139"/>
      <c r="CZ70" s="139"/>
      <c r="DA70" s="139"/>
      <c r="DB70" s="139"/>
      <c r="DC70" s="139"/>
      <c r="DD70" s="139"/>
      <c r="DE70" s="139"/>
      <c r="DF70" s="140"/>
      <c r="DG70" s="141">
        <v>0</v>
      </c>
      <c r="DH70" s="134"/>
      <c r="DI70" s="142"/>
      <c r="DJ70" s="142"/>
      <c r="DK70" s="142"/>
      <c r="DL70" s="142"/>
      <c r="DM70" s="142"/>
      <c r="DN70" s="142"/>
      <c r="DO70" s="89"/>
      <c r="DP70" s="89"/>
      <c r="DQ70" s="94"/>
      <c r="DR70" s="89"/>
      <c r="DS70" s="133" t="s">
        <v>1391</v>
      </c>
      <c r="DT70" s="134"/>
      <c r="DU70" s="89">
        <v>29</v>
      </c>
      <c r="DV70" s="135" t="str">
        <f>IF($AU$7&lt;&gt;0,IF($O$5="Illusionniste",Sorts!W147,Sorts!Q103),"")</f>
        <v/>
      </c>
      <c r="DW70" s="136"/>
      <c r="DX70" s="136"/>
      <c r="DY70" s="136"/>
      <c r="DZ70" s="136"/>
      <c r="EA70" s="136"/>
      <c r="EB70" s="136"/>
      <c r="EC70" s="136"/>
      <c r="ED70" s="136"/>
      <c r="EE70" s="136"/>
      <c r="EF70" s="136"/>
      <c r="EG70" s="136"/>
      <c r="EH70" s="136"/>
      <c r="EI70" s="136">
        <v>0</v>
      </c>
      <c r="EJ70" s="137"/>
      <c r="EK70" s="138" t="str">
        <f>IF($AU$7&lt;&gt;0,IF($O$5="Illusionniste",Sorts!X147,Sorts!R103),"")</f>
        <v/>
      </c>
      <c r="EL70" s="134"/>
      <c r="EM70" s="142" t="str">
        <f>IF($AU$7&lt;&gt;0,IF($O$5="Illusionniste",Sorts!Y147,Sorts!S103),"")</f>
        <v/>
      </c>
      <c r="EN70" s="142"/>
      <c r="EO70" s="142"/>
      <c r="EP70" s="89" t="str">
        <f>IF($AU$7&lt;&gt;0,IF($O$5="Illusionniste",Sorts!Z147,Sorts!T103),"")</f>
        <v/>
      </c>
      <c r="EQ70" s="89" t="str">
        <f>IF($AU$7&lt;&gt;0,IF($O$5="Illusionniste",Sorts!AA147,Sorts!U103),"")</f>
        <v/>
      </c>
      <c r="ER70" s="94" t="str">
        <f>IF($AU$7&lt;&gt;0,IF($O$5="Illusionniste",Sorts!AB147,Sorts!V103),"")</f>
        <v/>
      </c>
      <c r="ES70" s="61"/>
      <c r="EU70" s="16"/>
      <c r="GT70" s="29"/>
      <c r="GU70" s="61"/>
      <c r="GW70" s="16"/>
      <c r="IV70" s="29"/>
      <c r="IW70" s="61"/>
      <c r="IY70" s="16"/>
      <c r="KX70" s="29"/>
    </row>
    <row r="71" spans="2:310" ht="18" x14ac:dyDescent="0.35">
      <c r="B71" s="16" t="s">
        <v>409</v>
      </c>
      <c r="O71" s="30"/>
      <c r="P71" s="7" t="s">
        <v>1396</v>
      </c>
      <c r="Z71" s="29"/>
      <c r="AB71" s="16"/>
      <c r="AO71" s="29"/>
      <c r="AQ71" s="16"/>
      <c r="CP71" s="29"/>
      <c r="CQ71" s="106"/>
      <c r="CS71" s="87">
        <v>30</v>
      </c>
      <c r="CT71" s="139"/>
      <c r="CU71" s="139"/>
      <c r="CV71" s="139"/>
      <c r="CW71" s="139"/>
      <c r="CX71" s="139"/>
      <c r="CY71" s="139"/>
      <c r="CZ71" s="139"/>
      <c r="DA71" s="139"/>
      <c r="DB71" s="139"/>
      <c r="DC71" s="139"/>
      <c r="DD71" s="139"/>
      <c r="DE71" s="139"/>
      <c r="DF71" s="140"/>
      <c r="DG71" s="141">
        <v>0</v>
      </c>
      <c r="DH71" s="134"/>
      <c r="DI71" s="142"/>
      <c r="DJ71" s="142"/>
      <c r="DK71" s="142"/>
      <c r="DL71" s="142"/>
      <c r="DM71" s="142"/>
      <c r="DN71" s="142"/>
      <c r="DO71" s="89"/>
      <c r="DP71" s="89"/>
      <c r="DQ71" s="94"/>
      <c r="DR71" s="89"/>
      <c r="DS71" s="133" t="s">
        <v>1391</v>
      </c>
      <c r="DT71" s="134"/>
      <c r="DU71" s="89">
        <v>30</v>
      </c>
      <c r="DV71" s="135" t="str">
        <f>IF($AU$7&lt;&gt;0,IF($O$5="Illusionniste",Sorts!W148,Sorts!Q104),"")</f>
        <v/>
      </c>
      <c r="DW71" s="136"/>
      <c r="DX71" s="136"/>
      <c r="DY71" s="136"/>
      <c r="DZ71" s="136"/>
      <c r="EA71" s="136"/>
      <c r="EB71" s="136"/>
      <c r="EC71" s="136"/>
      <c r="ED71" s="136"/>
      <c r="EE71" s="136"/>
      <c r="EF71" s="136"/>
      <c r="EG71" s="136"/>
      <c r="EH71" s="136"/>
      <c r="EI71" s="136">
        <v>0</v>
      </c>
      <c r="EJ71" s="137"/>
      <c r="EK71" s="138" t="str">
        <f>IF($AU$7&lt;&gt;0,IF($O$5="Illusionniste",Sorts!X148,Sorts!R104),"")</f>
        <v/>
      </c>
      <c r="EL71" s="134"/>
      <c r="EM71" s="142" t="str">
        <f>IF($AU$7&lt;&gt;0,IF($O$5="Illusionniste",Sorts!Y148,Sorts!S104),"")</f>
        <v/>
      </c>
      <c r="EN71" s="142"/>
      <c r="EO71" s="142"/>
      <c r="EP71" s="89" t="str">
        <f>IF($AU$7&lt;&gt;0,IF($O$5="Illusionniste",Sorts!Z148,Sorts!T104),"")</f>
        <v/>
      </c>
      <c r="EQ71" s="89" t="str">
        <f>IF($AU$7&lt;&gt;0,IF($O$5="Illusionniste",Sorts!AA148,Sorts!U104),"")</f>
        <v/>
      </c>
      <c r="ER71" s="94" t="str">
        <f>IF($AU$7&lt;&gt;0,IF($O$5="Illusionniste",Sorts!AB148,Sorts!V104),"")</f>
        <v/>
      </c>
      <c r="ES71" s="106"/>
      <c r="EU71" s="16"/>
      <c r="GT71" s="29"/>
      <c r="GU71" s="106"/>
      <c r="GW71" s="16"/>
      <c r="IV71" s="29"/>
      <c r="IW71" s="106"/>
      <c r="IY71" s="16"/>
      <c r="KX71" s="29"/>
    </row>
    <row r="72" spans="2:310" x14ac:dyDescent="0.3">
      <c r="B72" s="16" t="s">
        <v>410</v>
      </c>
      <c r="O72" s="30"/>
      <c r="Z72" s="29"/>
      <c r="AB72" s="16"/>
      <c r="AO72" s="29"/>
      <c r="AQ72" s="16"/>
      <c r="CP72" s="29"/>
      <c r="CS72" s="87">
        <v>31</v>
      </c>
      <c r="CT72" s="139"/>
      <c r="CU72" s="139"/>
      <c r="CV72" s="139"/>
      <c r="CW72" s="139"/>
      <c r="CX72" s="139"/>
      <c r="CY72" s="139"/>
      <c r="CZ72" s="139"/>
      <c r="DA72" s="139"/>
      <c r="DB72" s="139"/>
      <c r="DC72" s="139"/>
      <c r="DD72" s="139"/>
      <c r="DE72" s="139"/>
      <c r="DF72" s="140"/>
      <c r="DG72" s="141">
        <v>0</v>
      </c>
      <c r="DH72" s="134"/>
      <c r="DI72" s="142"/>
      <c r="DJ72" s="142"/>
      <c r="DK72" s="142"/>
      <c r="DL72" s="142"/>
      <c r="DM72" s="142"/>
      <c r="DN72" s="142"/>
      <c r="DO72" s="89"/>
      <c r="DP72" s="89"/>
      <c r="DQ72" s="94"/>
      <c r="DR72" s="89"/>
      <c r="DS72" s="133" t="s">
        <v>1391</v>
      </c>
      <c r="DT72" s="134"/>
      <c r="DU72" s="89">
        <v>31</v>
      </c>
      <c r="DV72" s="135" t="str">
        <f>IF($AU$7&lt;&gt;0,IF($O$5="Illusionniste",Sorts!W149,Sorts!Q105),"")</f>
        <v/>
      </c>
      <c r="DW72" s="136"/>
      <c r="DX72" s="136"/>
      <c r="DY72" s="136"/>
      <c r="DZ72" s="136"/>
      <c r="EA72" s="136"/>
      <c r="EB72" s="136"/>
      <c r="EC72" s="136"/>
      <c r="ED72" s="136"/>
      <c r="EE72" s="136"/>
      <c r="EF72" s="136"/>
      <c r="EG72" s="136"/>
      <c r="EH72" s="136"/>
      <c r="EI72" s="136">
        <v>0</v>
      </c>
      <c r="EJ72" s="137"/>
      <c r="EK72" s="138" t="str">
        <f>IF($AU$7&lt;&gt;0,IF($O$5="Illusionniste",Sorts!X149,Sorts!R105),"")</f>
        <v/>
      </c>
      <c r="EL72" s="134"/>
      <c r="EM72" s="142" t="str">
        <f>IF($AU$7&lt;&gt;0,IF($O$5="Illusionniste",Sorts!Y149,Sorts!S105),"")</f>
        <v/>
      </c>
      <c r="EN72" s="142"/>
      <c r="EO72" s="142"/>
      <c r="EP72" s="89" t="str">
        <f>IF($AU$7&lt;&gt;0,IF($O$5="Illusionniste",Sorts!Z149,Sorts!T105),"")</f>
        <v/>
      </c>
      <c r="EQ72" s="89" t="str">
        <f>IF($AU$7&lt;&gt;0,IF($O$5="Illusionniste",Sorts!AA149,Sorts!U105),"")</f>
        <v/>
      </c>
      <c r="ER72" s="94" t="str">
        <f>IF($AU$7&lt;&gt;0,IF($O$5="Illusionniste",Sorts!AB149,Sorts!V105),"")</f>
        <v/>
      </c>
      <c r="EU72" s="16"/>
      <c r="GT72" s="29"/>
      <c r="GW72" s="16"/>
      <c r="IV72" s="29"/>
      <c r="IY72" s="16"/>
      <c r="KX72" s="29"/>
    </row>
    <row r="73" spans="2:310" ht="17.25" thickBot="1" x14ac:dyDescent="0.35">
      <c r="B73" s="16" t="s">
        <v>411</v>
      </c>
      <c r="O73" s="30"/>
      <c r="Z73" s="29"/>
      <c r="AB73" s="16"/>
      <c r="AO73" s="29"/>
      <c r="AQ73" s="16"/>
      <c r="CP73" s="29"/>
      <c r="CS73" s="87">
        <v>32</v>
      </c>
      <c r="CT73" s="139"/>
      <c r="CU73" s="139"/>
      <c r="CV73" s="139"/>
      <c r="CW73" s="139"/>
      <c r="CX73" s="139"/>
      <c r="CY73" s="139"/>
      <c r="CZ73" s="139"/>
      <c r="DA73" s="139"/>
      <c r="DB73" s="139"/>
      <c r="DC73" s="139"/>
      <c r="DD73" s="139"/>
      <c r="DE73" s="139"/>
      <c r="DF73" s="140"/>
      <c r="DG73" s="141">
        <v>0</v>
      </c>
      <c r="DH73" s="134"/>
      <c r="DI73" s="142"/>
      <c r="DJ73" s="142"/>
      <c r="DK73" s="142"/>
      <c r="DL73" s="142"/>
      <c r="DM73" s="142"/>
      <c r="DN73" s="142"/>
      <c r="DO73" s="89"/>
      <c r="DP73" s="89"/>
      <c r="DQ73" s="94"/>
      <c r="DR73" s="89"/>
      <c r="DS73" s="133" t="s">
        <v>1391</v>
      </c>
      <c r="DT73" s="134"/>
      <c r="DU73" s="89">
        <v>32</v>
      </c>
      <c r="DV73" s="135" t="str">
        <f>IF($AU$7&lt;&gt;0,IF($O$5="Illusionniste",Sorts!W150,Sorts!Q106),"")</f>
        <v/>
      </c>
      <c r="DW73" s="136"/>
      <c r="DX73" s="136"/>
      <c r="DY73" s="136"/>
      <c r="DZ73" s="136"/>
      <c r="EA73" s="136"/>
      <c r="EB73" s="136"/>
      <c r="EC73" s="136"/>
      <c r="ED73" s="136"/>
      <c r="EE73" s="136"/>
      <c r="EF73" s="136"/>
      <c r="EG73" s="136"/>
      <c r="EH73" s="136"/>
      <c r="EI73" s="136">
        <v>0</v>
      </c>
      <c r="EJ73" s="137"/>
      <c r="EK73" s="138" t="str">
        <f>IF($AU$7&lt;&gt;0,IF($O$5="Illusionniste",Sorts!X150,Sorts!R106),"")</f>
        <v/>
      </c>
      <c r="EL73" s="134"/>
      <c r="EM73" s="142" t="str">
        <f>IF($AU$7&lt;&gt;0,IF($O$5="Illusionniste",Sorts!Y150,Sorts!S106),"")</f>
        <v/>
      </c>
      <c r="EN73" s="142"/>
      <c r="EO73" s="142"/>
      <c r="EP73" s="89" t="str">
        <f>IF($AU$7&lt;&gt;0,IF($O$5="Illusionniste",Sorts!Z150,Sorts!T106),"")</f>
        <v/>
      </c>
      <c r="EQ73" s="89" t="str">
        <f>IF($AU$7&lt;&gt;0,IF($O$5="Illusionniste",Sorts!AA150,Sorts!U106),"")</f>
        <v/>
      </c>
      <c r="ER73" s="94" t="str">
        <f>IF($AU$7&lt;&gt;0,IF($O$5="Illusionniste",Sorts!AB150,Sorts!V106),"")</f>
        <v/>
      </c>
      <c r="EU73" s="16"/>
      <c r="GT73" s="29"/>
      <c r="GW73" s="16"/>
      <c r="IV73" s="29"/>
      <c r="IY73" s="16"/>
      <c r="KX73" s="29"/>
    </row>
    <row r="74" spans="2:310" ht="19.5" thickTop="1" thickBot="1" x14ac:dyDescent="0.4">
      <c r="B74" s="16" t="s">
        <v>412</v>
      </c>
      <c r="O74" s="30"/>
      <c r="Z74" s="29"/>
      <c r="AB74" s="16"/>
      <c r="AM74" s="169" t="s">
        <v>464</v>
      </c>
      <c r="AN74" s="170"/>
      <c r="AO74" s="171"/>
      <c r="AQ74" s="16"/>
      <c r="CP74" s="29"/>
      <c r="CS74" s="156" t="s">
        <v>406</v>
      </c>
      <c r="CT74" s="157"/>
      <c r="CU74" s="157"/>
      <c r="CV74" s="157"/>
      <c r="CW74" s="157"/>
      <c r="CX74" s="157"/>
      <c r="CY74" s="157"/>
      <c r="CZ74" s="157"/>
      <c r="DA74" s="157"/>
      <c r="DB74" s="157"/>
      <c r="DC74" s="157"/>
      <c r="DD74" s="157"/>
      <c r="DE74" s="157"/>
      <c r="DF74" s="157"/>
      <c r="DG74" s="157"/>
      <c r="DH74" s="157"/>
      <c r="DI74" s="157"/>
      <c r="DJ74" s="157"/>
      <c r="DK74" s="157"/>
      <c r="DL74" s="157"/>
      <c r="DM74" s="157"/>
      <c r="DN74" s="157"/>
      <c r="DO74" s="157"/>
      <c r="DP74" s="157"/>
      <c r="DQ74" s="157"/>
      <c r="DR74" s="157"/>
      <c r="DS74" s="157"/>
      <c r="DT74" s="157"/>
      <c r="DU74" s="157"/>
      <c r="DV74" s="157"/>
      <c r="DW74" s="157"/>
      <c r="DX74" s="157"/>
      <c r="DY74" s="157"/>
      <c r="DZ74" s="157"/>
      <c r="EA74" s="157"/>
      <c r="EB74" s="157"/>
      <c r="EC74" s="157"/>
      <c r="ED74" s="157"/>
      <c r="EE74" s="157"/>
      <c r="EF74" s="157"/>
      <c r="EG74" s="157"/>
      <c r="EH74" s="157"/>
      <c r="EI74" s="157"/>
      <c r="EJ74" s="157"/>
      <c r="EK74" s="157"/>
      <c r="EL74" s="157"/>
      <c r="EM74" s="157"/>
      <c r="EN74" s="157"/>
      <c r="EO74" s="157"/>
      <c r="EP74" s="157"/>
      <c r="EQ74" s="157"/>
      <c r="ER74" s="158"/>
      <c r="EU74" s="16"/>
      <c r="GT74" s="29"/>
      <c r="GW74" s="16"/>
      <c r="IV74" s="29"/>
      <c r="IY74" s="16"/>
      <c r="KX74" s="29"/>
    </row>
    <row r="75" spans="2:310" ht="17.25" thickTop="1" x14ac:dyDescent="0.3">
      <c r="B75" s="16" t="s">
        <v>413</v>
      </c>
      <c r="O75" s="30"/>
      <c r="Z75" s="29"/>
      <c r="AB75" s="16"/>
      <c r="AM75" s="172" t="s">
        <v>462</v>
      </c>
      <c r="AN75" s="173"/>
      <c r="AO75" s="174"/>
      <c r="AQ75" s="16"/>
      <c r="CP75" s="29"/>
      <c r="CS75" s="16"/>
      <c r="ER75" s="29"/>
      <c r="EU75" s="16"/>
      <c r="GT75" s="29"/>
      <c r="GW75" s="16"/>
      <c r="IV75" s="29"/>
      <c r="IY75" s="16"/>
      <c r="KX75" s="29"/>
    </row>
    <row r="76" spans="2:310" ht="17.25" thickBot="1" x14ac:dyDescent="0.35"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39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31"/>
      <c r="AB76" s="23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175"/>
      <c r="AN76" s="176"/>
      <c r="AO76" s="177"/>
      <c r="AQ76" s="23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31"/>
      <c r="CS76" s="23"/>
      <c r="CT76" s="24"/>
      <c r="CU76" s="24"/>
      <c r="CV76" s="24"/>
      <c r="CW76" s="24"/>
      <c r="CX76" s="24"/>
      <c r="CY76" s="24"/>
      <c r="CZ76" s="24"/>
      <c r="DA76" s="24"/>
      <c r="DB76" s="24"/>
      <c r="DC76" s="24"/>
      <c r="DD76" s="24"/>
      <c r="DE76" s="24"/>
      <c r="DF76" s="24"/>
      <c r="DG76" s="24"/>
      <c r="DH76" s="24"/>
      <c r="DI76" s="24"/>
      <c r="DJ76" s="24"/>
      <c r="DK76" s="24"/>
      <c r="DL76" s="24"/>
      <c r="DM76" s="24"/>
      <c r="DN76" s="24"/>
      <c r="DO76" s="24"/>
      <c r="DP76" s="24"/>
      <c r="DQ76" s="24"/>
      <c r="DR76" s="24"/>
      <c r="DS76" s="24"/>
      <c r="DT76" s="24"/>
      <c r="DU76" s="24"/>
      <c r="DV76" s="24"/>
      <c r="DW76" s="24"/>
      <c r="DX76" s="24"/>
      <c r="DY76" s="24"/>
      <c r="DZ76" s="24"/>
      <c r="EA76" s="24"/>
      <c r="EB76" s="24"/>
      <c r="EC76" s="24"/>
      <c r="ED76" s="24"/>
      <c r="EE76" s="24"/>
      <c r="EF76" s="24"/>
      <c r="EG76" s="24"/>
      <c r="EH76" s="24"/>
      <c r="EI76" s="24"/>
      <c r="EJ76" s="24"/>
      <c r="EK76" s="24"/>
      <c r="EL76" s="24"/>
      <c r="EM76" s="24"/>
      <c r="EN76" s="24"/>
      <c r="EO76" s="24"/>
      <c r="EP76" s="24"/>
      <c r="EQ76" s="24"/>
      <c r="ER76" s="31"/>
      <c r="EU76" s="23"/>
      <c r="EV76" s="24"/>
      <c r="EW76" s="24"/>
      <c r="EX76" s="24"/>
      <c r="EY76" s="24"/>
      <c r="EZ76" s="24"/>
      <c r="FA76" s="24"/>
      <c r="FB76" s="24"/>
      <c r="FC76" s="24"/>
      <c r="FD76" s="24"/>
      <c r="FE76" s="24"/>
      <c r="FF76" s="24"/>
      <c r="FG76" s="24"/>
      <c r="FH76" s="24"/>
      <c r="FI76" s="24"/>
      <c r="FJ76" s="24"/>
      <c r="FK76" s="24"/>
      <c r="FL76" s="24"/>
      <c r="FM76" s="24"/>
      <c r="FN76" s="24"/>
      <c r="FO76" s="24"/>
      <c r="FP76" s="24"/>
      <c r="FQ76" s="24"/>
      <c r="FR76" s="24"/>
      <c r="FS76" s="24"/>
      <c r="FT76" s="24"/>
      <c r="FU76" s="24"/>
      <c r="FV76" s="24"/>
      <c r="FW76" s="24"/>
      <c r="FX76" s="24"/>
      <c r="FY76" s="24"/>
      <c r="FZ76" s="24"/>
      <c r="GA76" s="24"/>
      <c r="GB76" s="24"/>
      <c r="GC76" s="24"/>
      <c r="GD76" s="24"/>
      <c r="GE76" s="24"/>
      <c r="GF76" s="24"/>
      <c r="GG76" s="24"/>
      <c r="GH76" s="24"/>
      <c r="GI76" s="24"/>
      <c r="GJ76" s="24"/>
      <c r="GK76" s="24"/>
      <c r="GL76" s="24"/>
      <c r="GM76" s="24"/>
      <c r="GN76" s="24"/>
      <c r="GO76" s="24"/>
      <c r="GP76" s="24"/>
      <c r="GQ76" s="24"/>
      <c r="GR76" s="24"/>
      <c r="GS76" s="24"/>
      <c r="GT76" s="31"/>
      <c r="GW76" s="23"/>
      <c r="GX76" s="24"/>
      <c r="GY76" s="24"/>
      <c r="GZ76" s="24"/>
      <c r="HA76" s="24"/>
      <c r="HB76" s="24"/>
      <c r="HC76" s="24"/>
      <c r="HD76" s="24"/>
      <c r="HE76" s="24"/>
      <c r="HF76" s="24"/>
      <c r="HG76" s="24"/>
      <c r="HH76" s="24"/>
      <c r="HI76" s="24"/>
      <c r="HJ76" s="24"/>
      <c r="HK76" s="24"/>
      <c r="HL76" s="24"/>
      <c r="HM76" s="24"/>
      <c r="HN76" s="24"/>
      <c r="HO76" s="24"/>
      <c r="HP76" s="24"/>
      <c r="HQ76" s="24"/>
      <c r="HR76" s="24"/>
      <c r="HS76" s="24"/>
      <c r="HT76" s="24"/>
      <c r="HU76" s="24"/>
      <c r="HV76" s="24"/>
      <c r="HW76" s="24"/>
      <c r="HX76" s="24"/>
      <c r="HY76" s="24"/>
      <c r="HZ76" s="24"/>
      <c r="IA76" s="24"/>
      <c r="IB76" s="24"/>
      <c r="IC76" s="24"/>
      <c r="ID76" s="24"/>
      <c r="IE76" s="24"/>
      <c r="IF76" s="24"/>
      <c r="IG76" s="24"/>
      <c r="IH76" s="24"/>
      <c r="II76" s="24"/>
      <c r="IJ76" s="24"/>
      <c r="IK76" s="24"/>
      <c r="IL76" s="24"/>
      <c r="IM76" s="24"/>
      <c r="IN76" s="24"/>
      <c r="IO76" s="24"/>
      <c r="IP76" s="24"/>
      <c r="IQ76" s="24"/>
      <c r="IR76" s="24"/>
      <c r="IS76" s="24"/>
      <c r="IT76" s="24"/>
      <c r="IU76" s="24"/>
      <c r="IV76" s="31"/>
      <c r="IY76" s="23"/>
      <c r="IZ76" s="24"/>
      <c r="JA76" s="24"/>
      <c r="JB76" s="24"/>
      <c r="JC76" s="24"/>
      <c r="JD76" s="24"/>
      <c r="JE76" s="24"/>
      <c r="JF76" s="24"/>
      <c r="JG76" s="24"/>
      <c r="JH76" s="24"/>
      <c r="JI76" s="24"/>
      <c r="JJ76" s="24"/>
      <c r="JK76" s="24"/>
      <c r="JL76" s="24"/>
      <c r="JM76" s="24"/>
      <c r="JN76" s="24"/>
      <c r="JO76" s="24"/>
      <c r="JP76" s="24"/>
      <c r="JQ76" s="24"/>
      <c r="JR76" s="24"/>
      <c r="JS76" s="24"/>
      <c r="JT76" s="24"/>
      <c r="JU76" s="24"/>
      <c r="JV76" s="24"/>
      <c r="JW76" s="24"/>
      <c r="JX76" s="24"/>
      <c r="JY76" s="24"/>
      <c r="JZ76" s="24"/>
      <c r="KA76" s="24"/>
      <c r="KB76" s="24"/>
      <c r="KC76" s="24"/>
      <c r="KD76" s="24"/>
      <c r="KE76" s="24"/>
      <c r="KF76" s="24"/>
      <c r="KG76" s="24"/>
      <c r="KH76" s="24"/>
      <c r="KI76" s="24"/>
      <c r="KJ76" s="24"/>
      <c r="KK76" s="24"/>
      <c r="KL76" s="24"/>
      <c r="KM76" s="24"/>
      <c r="KN76" s="24"/>
      <c r="KO76" s="24"/>
      <c r="KP76" s="24"/>
      <c r="KQ76" s="24"/>
      <c r="KR76" s="24"/>
      <c r="KS76" s="24"/>
      <c r="KT76" s="24"/>
      <c r="KU76" s="24"/>
      <c r="KV76" s="24"/>
      <c r="KW76" s="24"/>
      <c r="KX76" s="31"/>
    </row>
    <row r="77" spans="2:310" ht="17.25" thickTop="1" x14ac:dyDescent="0.3"/>
    <row r="81" ht="15.6" customHeight="1" x14ac:dyDescent="0.3"/>
    <row r="82" ht="16.149999999999999" customHeight="1" x14ac:dyDescent="0.3"/>
  </sheetData>
  <mergeCells count="2733">
    <mergeCell ref="EM73:EO73"/>
    <mergeCell ref="AM74:AO74"/>
    <mergeCell ref="CS74:ER74"/>
    <mergeCell ref="AM75:AO76"/>
    <mergeCell ref="EK72:EL72"/>
    <mergeCell ref="EM72:EO72"/>
    <mergeCell ref="CT73:DF73"/>
    <mergeCell ref="DG73:DH73"/>
    <mergeCell ref="DI73:DK73"/>
    <mergeCell ref="DL73:DN73"/>
    <mergeCell ref="DS73:DT73"/>
    <mergeCell ref="DV73:EH73"/>
    <mergeCell ref="EI73:EJ73"/>
    <mergeCell ref="EK73:EL73"/>
    <mergeCell ref="EI71:EJ71"/>
    <mergeCell ref="EK71:EL71"/>
    <mergeCell ref="EM71:EO71"/>
    <mergeCell ref="CT72:DF72"/>
    <mergeCell ref="DG72:DH72"/>
    <mergeCell ref="DI72:DK72"/>
    <mergeCell ref="DL72:DN72"/>
    <mergeCell ref="DS72:DT72"/>
    <mergeCell ref="DV72:EH72"/>
    <mergeCell ref="EI72:EJ72"/>
    <mergeCell ref="DV70:EH70"/>
    <mergeCell ref="EI70:EJ70"/>
    <mergeCell ref="EK70:EL70"/>
    <mergeCell ref="EM70:EO70"/>
    <mergeCell ref="CT71:DF71"/>
    <mergeCell ref="DG71:DH71"/>
    <mergeCell ref="DI71:DK71"/>
    <mergeCell ref="DL71:DN71"/>
    <mergeCell ref="DS71:DT71"/>
    <mergeCell ref="DV71:EH71"/>
    <mergeCell ref="DS69:DT69"/>
    <mergeCell ref="DV69:EH69"/>
    <mergeCell ref="EI69:EJ69"/>
    <mergeCell ref="EK69:EL69"/>
    <mergeCell ref="EM69:EO69"/>
    <mergeCell ref="CT70:DF70"/>
    <mergeCell ref="DG70:DH70"/>
    <mergeCell ref="DI70:DK70"/>
    <mergeCell ref="DL70:DN70"/>
    <mergeCell ref="DS70:DT70"/>
    <mergeCell ref="DV68:EH68"/>
    <mergeCell ref="EI68:EJ68"/>
    <mergeCell ref="EK68:EL68"/>
    <mergeCell ref="EM68:EO68"/>
    <mergeCell ref="EU68:GT68"/>
    <mergeCell ref="AB69:AO69"/>
    <mergeCell ref="CT69:DF69"/>
    <mergeCell ref="DG69:DH69"/>
    <mergeCell ref="DI69:DK69"/>
    <mergeCell ref="DL69:DN69"/>
    <mergeCell ref="FX67:GJ67"/>
    <mergeCell ref="GK67:GL67"/>
    <mergeCell ref="GM67:GN67"/>
    <mergeCell ref="GO67:GQ67"/>
    <mergeCell ref="AZ68:BA68"/>
    <mergeCell ref="CT68:DF68"/>
    <mergeCell ref="DG68:DH68"/>
    <mergeCell ref="DI68:DK68"/>
    <mergeCell ref="DL68:DN68"/>
    <mergeCell ref="DS68:DT68"/>
    <mergeCell ref="EM67:EO67"/>
    <mergeCell ref="EV67:FH67"/>
    <mergeCell ref="FI67:FJ67"/>
    <mergeCell ref="FK67:FM67"/>
    <mergeCell ref="FN67:FP67"/>
    <mergeCell ref="FU67:FV67"/>
    <mergeCell ref="DI67:DK67"/>
    <mergeCell ref="DL67:DN67"/>
    <mergeCell ref="DS67:DT67"/>
    <mergeCell ref="DV67:EH67"/>
    <mergeCell ref="EI67:EJ67"/>
    <mergeCell ref="EK67:EL67"/>
    <mergeCell ref="GO66:GQ66"/>
    <mergeCell ref="E67:I67"/>
    <mergeCell ref="N67:R67"/>
    <mergeCell ref="V67:Z67"/>
    <mergeCell ref="AB67:AF67"/>
    <mergeCell ref="AH67:AL67"/>
    <mergeCell ref="AM67:AN67"/>
    <mergeCell ref="AZ67:BA67"/>
    <mergeCell ref="CT67:DF67"/>
    <mergeCell ref="DG67:DH67"/>
    <mergeCell ref="FK66:FM66"/>
    <mergeCell ref="FN66:FP66"/>
    <mergeCell ref="FU66:FV66"/>
    <mergeCell ref="FX66:GJ66"/>
    <mergeCell ref="GK66:GL66"/>
    <mergeCell ref="GM66:GN66"/>
    <mergeCell ref="DV66:EH66"/>
    <mergeCell ref="EI66:EJ66"/>
    <mergeCell ref="EK66:EL66"/>
    <mergeCell ref="EM66:EO66"/>
    <mergeCell ref="EV66:FH66"/>
    <mergeCell ref="FI66:FJ66"/>
    <mergeCell ref="AZ66:BA66"/>
    <mergeCell ref="CT66:DF66"/>
    <mergeCell ref="DG66:DH66"/>
    <mergeCell ref="DI66:DK66"/>
    <mergeCell ref="DL66:DN66"/>
    <mergeCell ref="DS66:DT66"/>
    <mergeCell ref="FX65:GJ65"/>
    <mergeCell ref="GK65:GL65"/>
    <mergeCell ref="GM65:GN65"/>
    <mergeCell ref="GO65:GQ65"/>
    <mergeCell ref="E66:I66"/>
    <mergeCell ref="N66:R66"/>
    <mergeCell ref="V66:Z66"/>
    <mergeCell ref="AB66:AF66"/>
    <mergeCell ref="AH66:AL66"/>
    <mergeCell ref="AM66:AN66"/>
    <mergeCell ref="EM65:EO65"/>
    <mergeCell ref="EV65:FH65"/>
    <mergeCell ref="FI65:FJ65"/>
    <mergeCell ref="FK65:FM65"/>
    <mergeCell ref="FN65:FP65"/>
    <mergeCell ref="FU65:FV65"/>
    <mergeCell ref="DI65:DK65"/>
    <mergeCell ref="DL65:DN65"/>
    <mergeCell ref="DS65:DT65"/>
    <mergeCell ref="DV65:EH65"/>
    <mergeCell ref="EI65:EJ65"/>
    <mergeCell ref="EK65:EL65"/>
    <mergeCell ref="B65:H65"/>
    <mergeCell ref="N65:R65"/>
    <mergeCell ref="AZ65:BA65"/>
    <mergeCell ref="BF65:BG65"/>
    <mergeCell ref="CT65:DF65"/>
    <mergeCell ref="DG65:DH65"/>
    <mergeCell ref="FN64:FP64"/>
    <mergeCell ref="FU64:FV64"/>
    <mergeCell ref="FX64:GJ64"/>
    <mergeCell ref="GK64:GL64"/>
    <mergeCell ref="GM64:GN64"/>
    <mergeCell ref="GO64:GQ64"/>
    <mergeCell ref="EI64:EJ64"/>
    <mergeCell ref="EK64:EL64"/>
    <mergeCell ref="EM64:EO64"/>
    <mergeCell ref="EV64:FH64"/>
    <mergeCell ref="FI64:FJ64"/>
    <mergeCell ref="FK64:FM64"/>
    <mergeCell ref="GM63:GN63"/>
    <mergeCell ref="GO63:GQ63"/>
    <mergeCell ref="AZ64:BA64"/>
    <mergeCell ref="BF64:BG64"/>
    <mergeCell ref="CT64:DF64"/>
    <mergeCell ref="DG64:DH64"/>
    <mergeCell ref="DI64:DK64"/>
    <mergeCell ref="DL64:DN64"/>
    <mergeCell ref="DS64:DT64"/>
    <mergeCell ref="DV64:EH64"/>
    <mergeCell ref="FI63:FJ63"/>
    <mergeCell ref="FK63:FM63"/>
    <mergeCell ref="FN63:FP63"/>
    <mergeCell ref="FU63:FV63"/>
    <mergeCell ref="FX63:GJ63"/>
    <mergeCell ref="GK63:GL63"/>
    <mergeCell ref="DS63:DT63"/>
    <mergeCell ref="DV63:EH63"/>
    <mergeCell ref="EI63:EJ63"/>
    <mergeCell ref="EK63:EL63"/>
    <mergeCell ref="EM63:EO63"/>
    <mergeCell ref="EV63:FH63"/>
    <mergeCell ref="AZ63:BA63"/>
    <mergeCell ref="BF63:BG63"/>
    <mergeCell ref="CT63:DF63"/>
    <mergeCell ref="DG63:DH63"/>
    <mergeCell ref="DI63:DK63"/>
    <mergeCell ref="DL63:DN63"/>
    <mergeCell ref="FN62:FP62"/>
    <mergeCell ref="FU62:FV62"/>
    <mergeCell ref="FX62:GJ62"/>
    <mergeCell ref="GK62:GL62"/>
    <mergeCell ref="GM62:GN62"/>
    <mergeCell ref="GO62:GQ62"/>
    <mergeCell ref="EI62:EJ62"/>
    <mergeCell ref="EK62:EL62"/>
    <mergeCell ref="EM62:EO62"/>
    <mergeCell ref="EV62:FH62"/>
    <mergeCell ref="FI62:FJ62"/>
    <mergeCell ref="FK62:FM62"/>
    <mergeCell ref="GO61:GQ61"/>
    <mergeCell ref="V62:W62"/>
    <mergeCell ref="AZ62:BA62"/>
    <mergeCell ref="BF62:BG62"/>
    <mergeCell ref="CT62:DF62"/>
    <mergeCell ref="DG62:DH62"/>
    <mergeCell ref="DI62:DK62"/>
    <mergeCell ref="DL62:DN62"/>
    <mergeCell ref="DS62:DT62"/>
    <mergeCell ref="DV62:EH62"/>
    <mergeCell ref="FK61:FM61"/>
    <mergeCell ref="FN61:FP61"/>
    <mergeCell ref="FU61:FV61"/>
    <mergeCell ref="FX61:GJ61"/>
    <mergeCell ref="GK61:GL61"/>
    <mergeCell ref="GM61:GN61"/>
    <mergeCell ref="DV61:EH61"/>
    <mergeCell ref="EI61:EJ61"/>
    <mergeCell ref="EK61:EL61"/>
    <mergeCell ref="EM61:EO61"/>
    <mergeCell ref="EV61:FH61"/>
    <mergeCell ref="FI61:FJ61"/>
    <mergeCell ref="GO60:GQ60"/>
    <mergeCell ref="GW60:IV60"/>
    <mergeCell ref="G61:J62"/>
    <mergeCell ref="AZ61:BA61"/>
    <mergeCell ref="BF61:BG61"/>
    <mergeCell ref="CT61:DF61"/>
    <mergeCell ref="DG61:DH61"/>
    <mergeCell ref="DI61:DK61"/>
    <mergeCell ref="DL61:DN61"/>
    <mergeCell ref="DS61:DT61"/>
    <mergeCell ref="FK60:FM60"/>
    <mergeCell ref="FN60:FP60"/>
    <mergeCell ref="FU60:FV60"/>
    <mergeCell ref="FX60:GJ60"/>
    <mergeCell ref="GK60:GL60"/>
    <mergeCell ref="GM60:GN60"/>
    <mergeCell ref="DV60:EH60"/>
    <mergeCell ref="EI60:EJ60"/>
    <mergeCell ref="EK60:EL60"/>
    <mergeCell ref="EM60:EO60"/>
    <mergeCell ref="EV60:FH60"/>
    <mergeCell ref="FI60:FJ60"/>
    <mergeCell ref="H60:I60"/>
    <mergeCell ref="CT60:DF60"/>
    <mergeCell ref="DG60:DH60"/>
    <mergeCell ref="DI60:DK60"/>
    <mergeCell ref="DL60:DN60"/>
    <mergeCell ref="DS60:DT60"/>
    <mergeCell ref="HP59:HR59"/>
    <mergeCell ref="HW59:HX59"/>
    <mergeCell ref="HZ59:IL59"/>
    <mergeCell ref="IM59:IN59"/>
    <mergeCell ref="IO59:IP59"/>
    <mergeCell ref="IQ59:IS59"/>
    <mergeCell ref="GK59:GL59"/>
    <mergeCell ref="GM59:GN59"/>
    <mergeCell ref="GO59:GQ59"/>
    <mergeCell ref="GX59:HJ59"/>
    <mergeCell ref="HK59:HL59"/>
    <mergeCell ref="HM59:HO59"/>
    <mergeCell ref="EV59:FH59"/>
    <mergeCell ref="FI59:FJ59"/>
    <mergeCell ref="FK59:FM59"/>
    <mergeCell ref="FN59:FP59"/>
    <mergeCell ref="FU59:FV59"/>
    <mergeCell ref="FX59:GJ59"/>
    <mergeCell ref="IQ58:IS58"/>
    <mergeCell ref="CT59:DF59"/>
    <mergeCell ref="DG59:DH59"/>
    <mergeCell ref="DI59:DK59"/>
    <mergeCell ref="DL59:DN59"/>
    <mergeCell ref="DS59:DT59"/>
    <mergeCell ref="DV59:EH59"/>
    <mergeCell ref="EI59:EJ59"/>
    <mergeCell ref="EK59:EL59"/>
    <mergeCell ref="EM59:EO59"/>
    <mergeCell ref="HM58:HO58"/>
    <mergeCell ref="HP58:HR58"/>
    <mergeCell ref="HW58:HX58"/>
    <mergeCell ref="HZ58:IL58"/>
    <mergeCell ref="IM58:IN58"/>
    <mergeCell ref="IO58:IP58"/>
    <mergeCell ref="FX58:GJ58"/>
    <mergeCell ref="GK58:GL58"/>
    <mergeCell ref="GM58:GN58"/>
    <mergeCell ref="GO58:GQ58"/>
    <mergeCell ref="GX58:HJ58"/>
    <mergeCell ref="HK58:HL58"/>
    <mergeCell ref="EM58:EO58"/>
    <mergeCell ref="EV58:FH58"/>
    <mergeCell ref="FI58:FJ58"/>
    <mergeCell ref="FK58:FM58"/>
    <mergeCell ref="FN58:FP58"/>
    <mergeCell ref="FU58:FV58"/>
    <mergeCell ref="IQ57:IS57"/>
    <mergeCell ref="D58:E59"/>
    <mergeCell ref="CT58:DF58"/>
    <mergeCell ref="DG58:DH58"/>
    <mergeCell ref="DI58:DK58"/>
    <mergeCell ref="DL58:DN58"/>
    <mergeCell ref="DS58:DT58"/>
    <mergeCell ref="DV58:EH58"/>
    <mergeCell ref="EI58:EJ58"/>
    <mergeCell ref="EK58:EL58"/>
    <mergeCell ref="HM57:HO57"/>
    <mergeCell ref="HP57:HR57"/>
    <mergeCell ref="HW57:HX57"/>
    <mergeCell ref="HZ57:IL57"/>
    <mergeCell ref="IM57:IN57"/>
    <mergeCell ref="IO57:IP57"/>
    <mergeCell ref="FX57:GJ57"/>
    <mergeCell ref="GK57:GL57"/>
    <mergeCell ref="GM57:GN57"/>
    <mergeCell ref="GO57:GQ57"/>
    <mergeCell ref="GX57:HJ57"/>
    <mergeCell ref="HK57:HL57"/>
    <mergeCell ref="EM57:EO57"/>
    <mergeCell ref="EV57:FH57"/>
    <mergeCell ref="FI57:FJ57"/>
    <mergeCell ref="FK57:FM57"/>
    <mergeCell ref="FN57:FP57"/>
    <mergeCell ref="FU57:FV57"/>
    <mergeCell ref="IO56:IP56"/>
    <mergeCell ref="IQ56:IS56"/>
    <mergeCell ref="CT57:DF57"/>
    <mergeCell ref="DG57:DH57"/>
    <mergeCell ref="DI57:DK57"/>
    <mergeCell ref="DL57:DN57"/>
    <mergeCell ref="DS57:DT57"/>
    <mergeCell ref="DV57:EH57"/>
    <mergeCell ref="EI57:EJ57"/>
    <mergeCell ref="EK57:EL57"/>
    <mergeCell ref="HK56:HL56"/>
    <mergeCell ref="HM56:HO56"/>
    <mergeCell ref="HP56:HR56"/>
    <mergeCell ref="HW56:HX56"/>
    <mergeCell ref="HZ56:IL56"/>
    <mergeCell ref="IM56:IN56"/>
    <mergeCell ref="FU56:FV56"/>
    <mergeCell ref="FX56:GJ56"/>
    <mergeCell ref="GK56:GL56"/>
    <mergeCell ref="GM56:GN56"/>
    <mergeCell ref="GO56:GQ56"/>
    <mergeCell ref="GX56:HJ56"/>
    <mergeCell ref="EK56:EL56"/>
    <mergeCell ref="EM56:EO56"/>
    <mergeCell ref="EV56:FH56"/>
    <mergeCell ref="FI56:FJ56"/>
    <mergeCell ref="FK56:FM56"/>
    <mergeCell ref="FN56:FP56"/>
    <mergeCell ref="IQ55:IS55"/>
    <mergeCell ref="C56:F56"/>
    <mergeCell ref="G56:J56"/>
    <mergeCell ref="CT56:DF56"/>
    <mergeCell ref="DG56:DH56"/>
    <mergeCell ref="DI56:DK56"/>
    <mergeCell ref="DL56:DN56"/>
    <mergeCell ref="DS56:DT56"/>
    <mergeCell ref="DV56:EH56"/>
    <mergeCell ref="EI56:EJ56"/>
    <mergeCell ref="HM55:HO55"/>
    <mergeCell ref="HP55:HR55"/>
    <mergeCell ref="HW55:HX55"/>
    <mergeCell ref="HZ55:IL55"/>
    <mergeCell ref="IM55:IN55"/>
    <mergeCell ref="IO55:IP55"/>
    <mergeCell ref="FX55:GJ55"/>
    <mergeCell ref="GK55:GL55"/>
    <mergeCell ref="GM55:GN55"/>
    <mergeCell ref="GO55:GQ55"/>
    <mergeCell ref="GX55:HJ55"/>
    <mergeCell ref="HK55:HL55"/>
    <mergeCell ref="EM55:EO55"/>
    <mergeCell ref="EV55:FH55"/>
    <mergeCell ref="FI55:FJ55"/>
    <mergeCell ref="FK55:FM55"/>
    <mergeCell ref="FN55:FP55"/>
    <mergeCell ref="FU55:FV55"/>
    <mergeCell ref="IO54:IP54"/>
    <mergeCell ref="IQ54:IS54"/>
    <mergeCell ref="CT55:DF55"/>
    <mergeCell ref="DG55:DH55"/>
    <mergeCell ref="DI55:DK55"/>
    <mergeCell ref="DL55:DN55"/>
    <mergeCell ref="DS55:DT55"/>
    <mergeCell ref="DV55:EH55"/>
    <mergeCell ref="EI55:EJ55"/>
    <mergeCell ref="EK55:EL55"/>
    <mergeCell ref="HK54:HL54"/>
    <mergeCell ref="HM54:HO54"/>
    <mergeCell ref="HP54:HR54"/>
    <mergeCell ref="HW54:HX54"/>
    <mergeCell ref="HZ54:IL54"/>
    <mergeCell ref="IM54:IN54"/>
    <mergeCell ref="FU54:FV54"/>
    <mergeCell ref="FX54:GJ54"/>
    <mergeCell ref="GK54:GL54"/>
    <mergeCell ref="GM54:GN54"/>
    <mergeCell ref="GO54:GQ54"/>
    <mergeCell ref="GX54:HJ54"/>
    <mergeCell ref="EK54:EL54"/>
    <mergeCell ref="EM54:EO54"/>
    <mergeCell ref="EV54:FH54"/>
    <mergeCell ref="FI54:FJ54"/>
    <mergeCell ref="FK54:FM54"/>
    <mergeCell ref="FN54:FP54"/>
    <mergeCell ref="IQ53:IS53"/>
    <mergeCell ref="B54:Q54"/>
    <mergeCell ref="AH54:AO54"/>
    <mergeCell ref="CT54:DF54"/>
    <mergeCell ref="DG54:DH54"/>
    <mergeCell ref="DI54:DK54"/>
    <mergeCell ref="DL54:DN54"/>
    <mergeCell ref="DS54:DT54"/>
    <mergeCell ref="DV54:EH54"/>
    <mergeCell ref="EI54:EJ54"/>
    <mergeCell ref="HM53:HO53"/>
    <mergeCell ref="HP53:HR53"/>
    <mergeCell ref="HW53:HX53"/>
    <mergeCell ref="HZ53:IL53"/>
    <mergeCell ref="IM53:IN53"/>
    <mergeCell ref="IO53:IP53"/>
    <mergeCell ref="FX53:GJ53"/>
    <mergeCell ref="GK53:GL53"/>
    <mergeCell ref="GM53:GN53"/>
    <mergeCell ref="GO53:GQ53"/>
    <mergeCell ref="GX53:HJ53"/>
    <mergeCell ref="HK53:HL53"/>
    <mergeCell ref="EM53:EO53"/>
    <mergeCell ref="EV53:FH53"/>
    <mergeCell ref="FI53:FJ53"/>
    <mergeCell ref="FK53:FM53"/>
    <mergeCell ref="FN53:FP53"/>
    <mergeCell ref="FU53:FV53"/>
    <mergeCell ref="IQ52:IS52"/>
    <mergeCell ref="IY52:KX52"/>
    <mergeCell ref="CT53:DF53"/>
    <mergeCell ref="DG53:DH53"/>
    <mergeCell ref="DI53:DK53"/>
    <mergeCell ref="DL53:DN53"/>
    <mergeCell ref="DS53:DT53"/>
    <mergeCell ref="DV53:EH53"/>
    <mergeCell ref="EI53:EJ53"/>
    <mergeCell ref="EK53:EL53"/>
    <mergeCell ref="HM52:HO52"/>
    <mergeCell ref="HP52:HR52"/>
    <mergeCell ref="HW52:HX52"/>
    <mergeCell ref="HZ52:IL52"/>
    <mergeCell ref="IM52:IN52"/>
    <mergeCell ref="IO52:IP52"/>
    <mergeCell ref="FX52:GJ52"/>
    <mergeCell ref="GK52:GL52"/>
    <mergeCell ref="GM52:GN52"/>
    <mergeCell ref="GO52:GQ52"/>
    <mergeCell ref="GX52:HJ52"/>
    <mergeCell ref="HK52:HL52"/>
    <mergeCell ref="EM52:EO52"/>
    <mergeCell ref="EV52:FH52"/>
    <mergeCell ref="FI52:FJ52"/>
    <mergeCell ref="FK52:FM52"/>
    <mergeCell ref="FN52:FP52"/>
    <mergeCell ref="FU52:FV52"/>
    <mergeCell ref="KQ51:KR51"/>
    <mergeCell ref="KS51:KU51"/>
    <mergeCell ref="CT52:DF52"/>
    <mergeCell ref="DG52:DH52"/>
    <mergeCell ref="DI52:DK52"/>
    <mergeCell ref="DL52:DN52"/>
    <mergeCell ref="DS52:DT52"/>
    <mergeCell ref="DV52:EH52"/>
    <mergeCell ref="EI52:EJ52"/>
    <mergeCell ref="EK52:EL52"/>
    <mergeCell ref="JM51:JN51"/>
    <mergeCell ref="JO51:JQ51"/>
    <mergeCell ref="JR51:JT51"/>
    <mergeCell ref="JY51:JZ51"/>
    <mergeCell ref="KB51:KN51"/>
    <mergeCell ref="KO51:KP51"/>
    <mergeCell ref="HW51:HX51"/>
    <mergeCell ref="HZ51:IL51"/>
    <mergeCell ref="IM51:IN51"/>
    <mergeCell ref="IO51:IP51"/>
    <mergeCell ref="IQ51:IS51"/>
    <mergeCell ref="IZ51:JL51"/>
    <mergeCell ref="GM51:GN51"/>
    <mergeCell ref="GO51:GQ51"/>
    <mergeCell ref="GX51:HJ51"/>
    <mergeCell ref="HK51:HL51"/>
    <mergeCell ref="HM51:HO51"/>
    <mergeCell ref="HP51:HR51"/>
    <mergeCell ref="FI51:FJ51"/>
    <mergeCell ref="FK51:FM51"/>
    <mergeCell ref="FN51:FP51"/>
    <mergeCell ref="FU51:FV51"/>
    <mergeCell ref="FX51:GJ51"/>
    <mergeCell ref="GK51:GL51"/>
    <mergeCell ref="DS51:DT51"/>
    <mergeCell ref="DV51:EH51"/>
    <mergeCell ref="EI51:EJ51"/>
    <mergeCell ref="EK51:EL51"/>
    <mergeCell ref="EM51:EO51"/>
    <mergeCell ref="EV51:FH51"/>
    <mergeCell ref="AF51:AG51"/>
    <mergeCell ref="AH51:AI51"/>
    <mergeCell ref="CT51:DF51"/>
    <mergeCell ref="DG51:DH51"/>
    <mergeCell ref="DI51:DK51"/>
    <mergeCell ref="DL51:DN51"/>
    <mergeCell ref="JY50:JZ50"/>
    <mergeCell ref="KB50:KN50"/>
    <mergeCell ref="KO50:KP50"/>
    <mergeCell ref="KQ50:KR50"/>
    <mergeCell ref="KS50:KU50"/>
    <mergeCell ref="L51:Q51"/>
    <mergeCell ref="U51:V51"/>
    <mergeCell ref="W51:X51"/>
    <mergeCell ref="Y51:Z51"/>
    <mergeCell ref="AC51:AD51"/>
    <mergeCell ref="IO50:IP50"/>
    <mergeCell ref="IQ50:IS50"/>
    <mergeCell ref="IZ50:JL50"/>
    <mergeCell ref="JM50:JN50"/>
    <mergeCell ref="JO50:JQ50"/>
    <mergeCell ref="JR50:JT50"/>
    <mergeCell ref="HK50:HL50"/>
    <mergeCell ref="HM50:HO50"/>
    <mergeCell ref="HP50:HR50"/>
    <mergeCell ref="HW50:HX50"/>
    <mergeCell ref="HZ50:IL50"/>
    <mergeCell ref="IM50:IN50"/>
    <mergeCell ref="FU50:FV50"/>
    <mergeCell ref="FX50:GJ50"/>
    <mergeCell ref="GK50:GL50"/>
    <mergeCell ref="GM50:GN50"/>
    <mergeCell ref="GO50:GQ50"/>
    <mergeCell ref="GX50:HJ50"/>
    <mergeCell ref="EK50:EL50"/>
    <mergeCell ref="EM50:EO50"/>
    <mergeCell ref="EV50:FH50"/>
    <mergeCell ref="FI50:FJ50"/>
    <mergeCell ref="FK50:FM50"/>
    <mergeCell ref="FN50:FP50"/>
    <mergeCell ref="DG50:DH50"/>
    <mergeCell ref="DI50:DK50"/>
    <mergeCell ref="DL50:DN50"/>
    <mergeCell ref="DS50:DT50"/>
    <mergeCell ref="DV50:EH50"/>
    <mergeCell ref="EI50:EJ50"/>
    <mergeCell ref="Y50:Z50"/>
    <mergeCell ref="AC50:AD50"/>
    <mergeCell ref="AF50:AG50"/>
    <mergeCell ref="AH50:AI50"/>
    <mergeCell ref="AQ50:CP50"/>
    <mergeCell ref="CT50:DF50"/>
    <mergeCell ref="KB49:KN49"/>
    <mergeCell ref="KO49:KP49"/>
    <mergeCell ref="KQ49:KR49"/>
    <mergeCell ref="KS49:KU49"/>
    <mergeCell ref="D50:E51"/>
    <mergeCell ref="G50:H51"/>
    <mergeCell ref="K50:K51"/>
    <mergeCell ref="L50:Q50"/>
    <mergeCell ref="U50:V50"/>
    <mergeCell ref="W50:X50"/>
    <mergeCell ref="IQ49:IS49"/>
    <mergeCell ref="IZ49:JL49"/>
    <mergeCell ref="JM49:JN49"/>
    <mergeCell ref="JO49:JQ49"/>
    <mergeCell ref="JR49:JT49"/>
    <mergeCell ref="JY49:JZ49"/>
    <mergeCell ref="HM49:HO49"/>
    <mergeCell ref="HP49:HR49"/>
    <mergeCell ref="HW49:HX49"/>
    <mergeCell ref="HZ49:IL49"/>
    <mergeCell ref="IM49:IN49"/>
    <mergeCell ref="IO49:IP49"/>
    <mergeCell ref="FX49:GJ49"/>
    <mergeCell ref="GK49:GL49"/>
    <mergeCell ref="GM49:GN49"/>
    <mergeCell ref="GO49:GQ49"/>
    <mergeCell ref="GX49:HJ49"/>
    <mergeCell ref="HK49:HL49"/>
    <mergeCell ref="EM49:EO49"/>
    <mergeCell ref="EV49:FH49"/>
    <mergeCell ref="FI49:FJ49"/>
    <mergeCell ref="FK49:FM49"/>
    <mergeCell ref="FN49:FP49"/>
    <mergeCell ref="FU49:FV49"/>
    <mergeCell ref="DI49:DK49"/>
    <mergeCell ref="DL49:DN49"/>
    <mergeCell ref="DS49:DT49"/>
    <mergeCell ref="DV49:EH49"/>
    <mergeCell ref="EI49:EJ49"/>
    <mergeCell ref="EK49:EL49"/>
    <mergeCell ref="BT49:CF49"/>
    <mergeCell ref="CG49:CH49"/>
    <mergeCell ref="CI49:CJ49"/>
    <mergeCell ref="CK49:CM49"/>
    <mergeCell ref="CT49:DF49"/>
    <mergeCell ref="DG49:DH49"/>
    <mergeCell ref="JY48:JZ48"/>
    <mergeCell ref="KB48:KN48"/>
    <mergeCell ref="KO48:KP48"/>
    <mergeCell ref="KQ48:KR48"/>
    <mergeCell ref="KS48:KU48"/>
    <mergeCell ref="AR49:BD49"/>
    <mergeCell ref="BE49:BF49"/>
    <mergeCell ref="BG49:BI49"/>
    <mergeCell ref="BJ49:BL49"/>
    <mergeCell ref="BQ49:BR49"/>
    <mergeCell ref="IO48:IP48"/>
    <mergeCell ref="IQ48:IS48"/>
    <mergeCell ref="IZ48:JL48"/>
    <mergeCell ref="JM48:JN48"/>
    <mergeCell ref="JO48:JQ48"/>
    <mergeCell ref="JR48:JT48"/>
    <mergeCell ref="HK48:HL48"/>
    <mergeCell ref="HM48:HO48"/>
    <mergeCell ref="HP48:HR48"/>
    <mergeCell ref="HW48:HX48"/>
    <mergeCell ref="HZ48:IL48"/>
    <mergeCell ref="IM48:IN48"/>
    <mergeCell ref="FU48:FV48"/>
    <mergeCell ref="FX48:GJ48"/>
    <mergeCell ref="GK48:GL48"/>
    <mergeCell ref="GM48:GN48"/>
    <mergeCell ref="GO48:GQ48"/>
    <mergeCell ref="GX48:HJ48"/>
    <mergeCell ref="EK48:EL48"/>
    <mergeCell ref="EM48:EO48"/>
    <mergeCell ref="EV48:FH48"/>
    <mergeCell ref="FI48:FJ48"/>
    <mergeCell ref="FK48:FM48"/>
    <mergeCell ref="FN48:FP48"/>
    <mergeCell ref="DG48:DH48"/>
    <mergeCell ref="DI48:DK48"/>
    <mergeCell ref="DL48:DN48"/>
    <mergeCell ref="DS48:DT48"/>
    <mergeCell ref="DV48:EH48"/>
    <mergeCell ref="EI48:EJ48"/>
    <mergeCell ref="BQ48:BR48"/>
    <mergeCell ref="BT48:CF48"/>
    <mergeCell ref="CG48:CH48"/>
    <mergeCell ref="CI48:CJ48"/>
    <mergeCell ref="CK48:CM48"/>
    <mergeCell ref="CT48:DF48"/>
    <mergeCell ref="AF48:AG48"/>
    <mergeCell ref="AH48:AI48"/>
    <mergeCell ref="AR48:BD48"/>
    <mergeCell ref="BE48:BF48"/>
    <mergeCell ref="BG48:BI48"/>
    <mergeCell ref="BJ48:BL48"/>
    <mergeCell ref="KB47:KN47"/>
    <mergeCell ref="KO47:KP47"/>
    <mergeCell ref="KQ47:KR47"/>
    <mergeCell ref="KS47:KU47"/>
    <mergeCell ref="C48:I48"/>
    <mergeCell ref="L48:Q48"/>
    <mergeCell ref="U48:V48"/>
    <mergeCell ref="W48:X48"/>
    <mergeCell ref="Y48:Z48"/>
    <mergeCell ref="AC48:AD48"/>
    <mergeCell ref="IQ47:IS47"/>
    <mergeCell ref="IZ47:JL47"/>
    <mergeCell ref="JM47:JN47"/>
    <mergeCell ref="JO47:JQ47"/>
    <mergeCell ref="JR47:JT47"/>
    <mergeCell ref="JY47:JZ47"/>
    <mergeCell ref="HM47:HO47"/>
    <mergeCell ref="HP47:HR47"/>
    <mergeCell ref="HW47:HX47"/>
    <mergeCell ref="HZ47:IL47"/>
    <mergeCell ref="IM47:IN47"/>
    <mergeCell ref="IO47:IP47"/>
    <mergeCell ref="FX47:GJ47"/>
    <mergeCell ref="GK47:GL47"/>
    <mergeCell ref="GM47:GN47"/>
    <mergeCell ref="GO47:GQ47"/>
    <mergeCell ref="GX47:HJ47"/>
    <mergeCell ref="HK47:HL47"/>
    <mergeCell ref="EM47:EO47"/>
    <mergeCell ref="EV47:FH47"/>
    <mergeCell ref="FI47:FJ47"/>
    <mergeCell ref="FK47:FM47"/>
    <mergeCell ref="FN47:FP47"/>
    <mergeCell ref="FU47:FV47"/>
    <mergeCell ref="DI47:DK47"/>
    <mergeCell ref="DL47:DN47"/>
    <mergeCell ref="DS47:DT47"/>
    <mergeCell ref="DV47:EH47"/>
    <mergeCell ref="EI47:EJ47"/>
    <mergeCell ref="EK47:EL47"/>
    <mergeCell ref="BT47:CF47"/>
    <mergeCell ref="CG47:CH47"/>
    <mergeCell ref="CI47:CJ47"/>
    <mergeCell ref="CK47:CM47"/>
    <mergeCell ref="CT47:DF47"/>
    <mergeCell ref="DG47:DH47"/>
    <mergeCell ref="AH47:AI47"/>
    <mergeCell ref="AR47:BD47"/>
    <mergeCell ref="BE47:BF47"/>
    <mergeCell ref="BG47:BI47"/>
    <mergeCell ref="BJ47:BL47"/>
    <mergeCell ref="BQ47:BR47"/>
    <mergeCell ref="L47:Q47"/>
    <mergeCell ref="U47:V47"/>
    <mergeCell ref="W47:X47"/>
    <mergeCell ref="Y47:Z47"/>
    <mergeCell ref="AC47:AD47"/>
    <mergeCell ref="AF47:AG47"/>
    <mergeCell ref="JR46:JT46"/>
    <mergeCell ref="JY46:JZ46"/>
    <mergeCell ref="KB46:KN46"/>
    <mergeCell ref="KO46:KP46"/>
    <mergeCell ref="KQ46:KR46"/>
    <mergeCell ref="KS46:KU46"/>
    <mergeCell ref="IM46:IN46"/>
    <mergeCell ref="IO46:IP46"/>
    <mergeCell ref="IQ46:IS46"/>
    <mergeCell ref="IZ46:JL46"/>
    <mergeCell ref="JM46:JN46"/>
    <mergeCell ref="JO46:JQ46"/>
    <mergeCell ref="GX46:HJ46"/>
    <mergeCell ref="HK46:HL46"/>
    <mergeCell ref="HM46:HO46"/>
    <mergeCell ref="HP46:HR46"/>
    <mergeCell ref="HW46:HX46"/>
    <mergeCell ref="HZ46:IL46"/>
    <mergeCell ref="FN46:FP46"/>
    <mergeCell ref="FU46:FV46"/>
    <mergeCell ref="FX46:GJ46"/>
    <mergeCell ref="GK46:GL46"/>
    <mergeCell ref="GM46:GN46"/>
    <mergeCell ref="GO46:GQ46"/>
    <mergeCell ref="EI46:EJ46"/>
    <mergeCell ref="EK46:EL46"/>
    <mergeCell ref="EM46:EO46"/>
    <mergeCell ref="EV46:FH46"/>
    <mergeCell ref="FI46:FJ46"/>
    <mergeCell ref="FK46:FM46"/>
    <mergeCell ref="CT46:DF46"/>
    <mergeCell ref="DG46:DH46"/>
    <mergeCell ref="DI46:DK46"/>
    <mergeCell ref="DL46:DN46"/>
    <mergeCell ref="DS46:DT46"/>
    <mergeCell ref="DV46:EH46"/>
    <mergeCell ref="BJ46:BL46"/>
    <mergeCell ref="BQ46:BR46"/>
    <mergeCell ref="BT46:CF46"/>
    <mergeCell ref="CG46:CH46"/>
    <mergeCell ref="CI46:CJ46"/>
    <mergeCell ref="CK46:CM46"/>
    <mergeCell ref="AC46:AD46"/>
    <mergeCell ref="AF46:AG46"/>
    <mergeCell ref="AH46:AI46"/>
    <mergeCell ref="AR46:BD46"/>
    <mergeCell ref="BE46:BF46"/>
    <mergeCell ref="BG46:BI46"/>
    <mergeCell ref="JR45:JT45"/>
    <mergeCell ref="JY45:JZ45"/>
    <mergeCell ref="KB45:KN45"/>
    <mergeCell ref="KO45:KP45"/>
    <mergeCell ref="KQ45:KR45"/>
    <mergeCell ref="KS45:KU45"/>
    <mergeCell ref="IM45:IN45"/>
    <mergeCell ref="IO45:IP45"/>
    <mergeCell ref="IQ45:IS45"/>
    <mergeCell ref="IZ45:JL45"/>
    <mergeCell ref="JM45:JN45"/>
    <mergeCell ref="JO45:JQ45"/>
    <mergeCell ref="GX45:HJ45"/>
    <mergeCell ref="HK45:HL45"/>
    <mergeCell ref="HM45:HO45"/>
    <mergeCell ref="HP45:HR45"/>
    <mergeCell ref="HW45:HX45"/>
    <mergeCell ref="HZ45:IL45"/>
    <mergeCell ref="FN45:FP45"/>
    <mergeCell ref="FU45:FV45"/>
    <mergeCell ref="FX45:GJ45"/>
    <mergeCell ref="GK45:GL45"/>
    <mergeCell ref="GM45:GN45"/>
    <mergeCell ref="GO45:GQ45"/>
    <mergeCell ref="EI45:EJ45"/>
    <mergeCell ref="EK45:EL45"/>
    <mergeCell ref="EM45:EO45"/>
    <mergeCell ref="EV45:FH45"/>
    <mergeCell ref="FI45:FJ45"/>
    <mergeCell ref="FK45:FM45"/>
    <mergeCell ref="CT45:DF45"/>
    <mergeCell ref="DG45:DH45"/>
    <mergeCell ref="DI45:DK45"/>
    <mergeCell ref="DL45:DN45"/>
    <mergeCell ref="DS45:DT45"/>
    <mergeCell ref="DV45:EH45"/>
    <mergeCell ref="BJ45:BL45"/>
    <mergeCell ref="BQ45:BR45"/>
    <mergeCell ref="BT45:CF45"/>
    <mergeCell ref="CG45:CH45"/>
    <mergeCell ref="CI45:CJ45"/>
    <mergeCell ref="CK45:CM45"/>
    <mergeCell ref="AC45:AD45"/>
    <mergeCell ref="AF45:AG45"/>
    <mergeCell ref="AH45:AI45"/>
    <mergeCell ref="AR45:BD45"/>
    <mergeCell ref="BE45:BF45"/>
    <mergeCell ref="BG45:BI45"/>
    <mergeCell ref="C45:D46"/>
    <mergeCell ref="K45:K48"/>
    <mergeCell ref="L45:Q45"/>
    <mergeCell ref="U45:V45"/>
    <mergeCell ref="W45:X45"/>
    <mergeCell ref="Y45:Z45"/>
    <mergeCell ref="L46:Q46"/>
    <mergeCell ref="U46:V46"/>
    <mergeCell ref="W46:X46"/>
    <mergeCell ref="Y46:Z46"/>
    <mergeCell ref="JR44:JT44"/>
    <mergeCell ref="JY44:JZ44"/>
    <mergeCell ref="KB44:KN44"/>
    <mergeCell ref="KO44:KP44"/>
    <mergeCell ref="KQ44:KR44"/>
    <mergeCell ref="KS44:KU44"/>
    <mergeCell ref="IM44:IN44"/>
    <mergeCell ref="IO44:IP44"/>
    <mergeCell ref="IQ44:IS44"/>
    <mergeCell ref="IZ44:JL44"/>
    <mergeCell ref="JM44:JN44"/>
    <mergeCell ref="JO44:JQ44"/>
    <mergeCell ref="GX44:HJ44"/>
    <mergeCell ref="HK44:HL44"/>
    <mergeCell ref="HM44:HO44"/>
    <mergeCell ref="HP44:HR44"/>
    <mergeCell ref="HW44:HX44"/>
    <mergeCell ref="HZ44:IL44"/>
    <mergeCell ref="FN44:FP44"/>
    <mergeCell ref="FU44:FV44"/>
    <mergeCell ref="FX44:GJ44"/>
    <mergeCell ref="GK44:GL44"/>
    <mergeCell ref="GM44:GN44"/>
    <mergeCell ref="GO44:GQ44"/>
    <mergeCell ref="EI44:EJ44"/>
    <mergeCell ref="EK44:EL44"/>
    <mergeCell ref="EM44:EO44"/>
    <mergeCell ref="EV44:FH44"/>
    <mergeCell ref="FI44:FJ44"/>
    <mergeCell ref="FK44:FM44"/>
    <mergeCell ref="CT44:DF44"/>
    <mergeCell ref="DG44:DH44"/>
    <mergeCell ref="DI44:DK44"/>
    <mergeCell ref="DL44:DN44"/>
    <mergeCell ref="DS44:DT44"/>
    <mergeCell ref="DV44:EH44"/>
    <mergeCell ref="BJ44:BL44"/>
    <mergeCell ref="BQ44:BR44"/>
    <mergeCell ref="BT44:CF44"/>
    <mergeCell ref="CG44:CH44"/>
    <mergeCell ref="CI44:CJ44"/>
    <mergeCell ref="CK44:CM44"/>
    <mergeCell ref="AC44:AD44"/>
    <mergeCell ref="AF44:AG44"/>
    <mergeCell ref="AH44:AI44"/>
    <mergeCell ref="AR44:BD44"/>
    <mergeCell ref="BE44:BF44"/>
    <mergeCell ref="BG44:BI44"/>
    <mergeCell ref="JY43:JZ43"/>
    <mergeCell ref="KB43:KN43"/>
    <mergeCell ref="KO43:KP43"/>
    <mergeCell ref="KQ43:KR43"/>
    <mergeCell ref="KS43:KU43"/>
    <mergeCell ref="C44:D44"/>
    <mergeCell ref="L44:Q44"/>
    <mergeCell ref="U44:V44"/>
    <mergeCell ref="W44:X44"/>
    <mergeCell ref="Y44:Z44"/>
    <mergeCell ref="IO43:IP43"/>
    <mergeCell ref="IQ43:IS43"/>
    <mergeCell ref="IZ43:JL43"/>
    <mergeCell ref="JM43:JN43"/>
    <mergeCell ref="JO43:JQ43"/>
    <mergeCell ref="JR43:JT43"/>
    <mergeCell ref="HK43:HL43"/>
    <mergeCell ref="HM43:HO43"/>
    <mergeCell ref="HP43:HR43"/>
    <mergeCell ref="HW43:HX43"/>
    <mergeCell ref="HZ43:IL43"/>
    <mergeCell ref="IM43:IN43"/>
    <mergeCell ref="FU43:FV43"/>
    <mergeCell ref="FX43:GJ43"/>
    <mergeCell ref="GK43:GL43"/>
    <mergeCell ref="GM43:GN43"/>
    <mergeCell ref="GO43:GQ43"/>
    <mergeCell ref="GX43:HJ43"/>
    <mergeCell ref="EK43:EL43"/>
    <mergeCell ref="EM43:EO43"/>
    <mergeCell ref="EV43:FH43"/>
    <mergeCell ref="FI43:FJ43"/>
    <mergeCell ref="FK43:FM43"/>
    <mergeCell ref="FN43:FP43"/>
    <mergeCell ref="DG43:DH43"/>
    <mergeCell ref="DI43:DK43"/>
    <mergeCell ref="DL43:DN43"/>
    <mergeCell ref="DS43:DT43"/>
    <mergeCell ref="DV43:EH43"/>
    <mergeCell ref="EI43:EJ43"/>
    <mergeCell ref="BQ43:BR43"/>
    <mergeCell ref="BT43:CF43"/>
    <mergeCell ref="CG43:CH43"/>
    <mergeCell ref="CI43:CJ43"/>
    <mergeCell ref="CK43:CM43"/>
    <mergeCell ref="CT43:DF43"/>
    <mergeCell ref="KO42:KP42"/>
    <mergeCell ref="KQ42:KR42"/>
    <mergeCell ref="KS42:KU42"/>
    <mergeCell ref="S43:V43"/>
    <mergeCell ref="W43:AD43"/>
    <mergeCell ref="AE43:AI43"/>
    <mergeCell ref="AR43:BD43"/>
    <mergeCell ref="BE43:BF43"/>
    <mergeCell ref="BG43:BI43"/>
    <mergeCell ref="BJ43:BL43"/>
    <mergeCell ref="IZ42:JL42"/>
    <mergeCell ref="JM42:JN42"/>
    <mergeCell ref="JO42:JQ42"/>
    <mergeCell ref="JR42:JT42"/>
    <mergeCell ref="JY42:JZ42"/>
    <mergeCell ref="KB42:KN42"/>
    <mergeCell ref="HP42:HR42"/>
    <mergeCell ref="HW42:HX42"/>
    <mergeCell ref="HZ42:IL42"/>
    <mergeCell ref="IM42:IN42"/>
    <mergeCell ref="IO42:IP42"/>
    <mergeCell ref="IQ42:IS42"/>
    <mergeCell ref="GK42:GL42"/>
    <mergeCell ref="GM42:GN42"/>
    <mergeCell ref="GO42:GQ42"/>
    <mergeCell ref="GX42:HJ42"/>
    <mergeCell ref="HK42:HL42"/>
    <mergeCell ref="HM42:HO42"/>
    <mergeCell ref="EV42:FH42"/>
    <mergeCell ref="FI42:FJ42"/>
    <mergeCell ref="FK42:FM42"/>
    <mergeCell ref="FN42:FP42"/>
    <mergeCell ref="FU42:FV42"/>
    <mergeCell ref="FX42:GJ42"/>
    <mergeCell ref="DL42:DN42"/>
    <mergeCell ref="DS42:DT42"/>
    <mergeCell ref="DV42:EH42"/>
    <mergeCell ref="EI42:EJ42"/>
    <mergeCell ref="EK42:EL42"/>
    <mergeCell ref="EM42:EO42"/>
    <mergeCell ref="CG42:CH42"/>
    <mergeCell ref="CI42:CJ42"/>
    <mergeCell ref="CK42:CM42"/>
    <mergeCell ref="CT42:DF42"/>
    <mergeCell ref="DG42:DH42"/>
    <mergeCell ref="DI42:DK42"/>
    <mergeCell ref="KB41:KN41"/>
    <mergeCell ref="KO41:KP41"/>
    <mergeCell ref="KQ41:KR41"/>
    <mergeCell ref="KS41:KU41"/>
    <mergeCell ref="AR42:BD42"/>
    <mergeCell ref="BE42:BF42"/>
    <mergeCell ref="BG42:BI42"/>
    <mergeCell ref="BJ42:BL42"/>
    <mergeCell ref="BQ42:BR42"/>
    <mergeCell ref="BT42:CF42"/>
    <mergeCell ref="IQ41:IS41"/>
    <mergeCell ref="IZ41:JL41"/>
    <mergeCell ref="JM41:JN41"/>
    <mergeCell ref="JO41:JQ41"/>
    <mergeCell ref="JR41:JT41"/>
    <mergeCell ref="JY41:JZ41"/>
    <mergeCell ref="HM41:HO41"/>
    <mergeCell ref="HP41:HR41"/>
    <mergeCell ref="HW41:HX41"/>
    <mergeCell ref="HZ41:IL41"/>
    <mergeCell ref="IM41:IN41"/>
    <mergeCell ref="IO41:IP41"/>
    <mergeCell ref="FX41:GJ41"/>
    <mergeCell ref="GK41:GL41"/>
    <mergeCell ref="GM41:GN41"/>
    <mergeCell ref="GO41:GQ41"/>
    <mergeCell ref="GX41:HJ41"/>
    <mergeCell ref="HK41:HL41"/>
    <mergeCell ref="EK41:EL41"/>
    <mergeCell ref="EV41:FH41"/>
    <mergeCell ref="FI41:FJ41"/>
    <mergeCell ref="FK41:FM41"/>
    <mergeCell ref="FN41:FP41"/>
    <mergeCell ref="FU41:FV41"/>
    <mergeCell ref="CI41:CJ41"/>
    <mergeCell ref="CK41:CM41"/>
    <mergeCell ref="CT41:DF41"/>
    <mergeCell ref="DI41:DK41"/>
    <mergeCell ref="DL41:DN41"/>
    <mergeCell ref="DV41:EH41"/>
    <mergeCell ref="KO40:KP40"/>
    <mergeCell ref="KQ40:KR40"/>
    <mergeCell ref="KS40:KU40"/>
    <mergeCell ref="AR41:BD41"/>
    <mergeCell ref="BE41:BF41"/>
    <mergeCell ref="BG41:BI41"/>
    <mergeCell ref="BJ41:BL41"/>
    <mergeCell ref="BQ41:BR41"/>
    <mergeCell ref="BT41:CF41"/>
    <mergeCell ref="CG41:CH41"/>
    <mergeCell ref="IZ40:JL40"/>
    <mergeCell ref="JM40:JN40"/>
    <mergeCell ref="JO40:JQ40"/>
    <mergeCell ref="JR40:JT40"/>
    <mergeCell ref="JY40:JZ40"/>
    <mergeCell ref="KB40:KN40"/>
    <mergeCell ref="HP40:HR40"/>
    <mergeCell ref="HW40:HX40"/>
    <mergeCell ref="HZ40:IL40"/>
    <mergeCell ref="IM40:IN40"/>
    <mergeCell ref="IO40:IP40"/>
    <mergeCell ref="IQ40:IS40"/>
    <mergeCell ref="GK40:GL40"/>
    <mergeCell ref="GM40:GN40"/>
    <mergeCell ref="GO40:GQ40"/>
    <mergeCell ref="GX40:HJ40"/>
    <mergeCell ref="HK40:HL40"/>
    <mergeCell ref="HM40:HO40"/>
    <mergeCell ref="EV40:FH40"/>
    <mergeCell ref="FI40:FJ40"/>
    <mergeCell ref="FK40:FM40"/>
    <mergeCell ref="FN40:FP40"/>
    <mergeCell ref="FU40:FV40"/>
    <mergeCell ref="FX40:GJ40"/>
    <mergeCell ref="BQ40:BR40"/>
    <mergeCell ref="BT40:CF40"/>
    <mergeCell ref="CG40:CH40"/>
    <mergeCell ref="CI40:CJ40"/>
    <mergeCell ref="CK40:CM40"/>
    <mergeCell ref="CS40:ER40"/>
    <mergeCell ref="JY39:JZ39"/>
    <mergeCell ref="KB39:KN39"/>
    <mergeCell ref="KO39:KP39"/>
    <mergeCell ref="KQ39:KR39"/>
    <mergeCell ref="KS39:KU39"/>
    <mergeCell ref="AF40:AK40"/>
    <mergeCell ref="AR40:BD40"/>
    <mergeCell ref="BE40:BF40"/>
    <mergeCell ref="BG40:BI40"/>
    <mergeCell ref="BJ40:BL40"/>
    <mergeCell ref="IO39:IP39"/>
    <mergeCell ref="IQ39:IS39"/>
    <mergeCell ref="IZ39:JL39"/>
    <mergeCell ref="JM39:JN39"/>
    <mergeCell ref="JO39:JQ39"/>
    <mergeCell ref="JR39:JT39"/>
    <mergeCell ref="HK39:HL39"/>
    <mergeCell ref="HM39:HO39"/>
    <mergeCell ref="HP39:HR39"/>
    <mergeCell ref="HW39:HX39"/>
    <mergeCell ref="HZ39:IL39"/>
    <mergeCell ref="IM39:IN39"/>
    <mergeCell ref="FU39:FV39"/>
    <mergeCell ref="FX39:GJ39"/>
    <mergeCell ref="GK39:GL39"/>
    <mergeCell ref="GM39:GN39"/>
    <mergeCell ref="GO39:GQ39"/>
    <mergeCell ref="GX39:HJ39"/>
    <mergeCell ref="EK39:EL39"/>
    <mergeCell ref="EM39:EO39"/>
    <mergeCell ref="EV39:FH39"/>
    <mergeCell ref="FI39:FJ39"/>
    <mergeCell ref="FK39:FM39"/>
    <mergeCell ref="FN39:FP39"/>
    <mergeCell ref="DG39:DH39"/>
    <mergeCell ref="DI39:DK39"/>
    <mergeCell ref="DL39:DN39"/>
    <mergeCell ref="DS39:DT39"/>
    <mergeCell ref="DV39:EH39"/>
    <mergeCell ref="EI39:EJ39"/>
    <mergeCell ref="BQ39:BR39"/>
    <mergeCell ref="BT39:CF39"/>
    <mergeCell ref="CG39:CH39"/>
    <mergeCell ref="CI39:CJ39"/>
    <mergeCell ref="CK39:CM39"/>
    <mergeCell ref="CT39:DF39"/>
    <mergeCell ref="AA39:AD40"/>
    <mergeCell ref="AF39:AK39"/>
    <mergeCell ref="AR39:BD39"/>
    <mergeCell ref="BE39:BF39"/>
    <mergeCell ref="BG39:BI39"/>
    <mergeCell ref="BJ39:BL39"/>
    <mergeCell ref="KB38:KN38"/>
    <mergeCell ref="KO38:KP38"/>
    <mergeCell ref="KQ38:KR38"/>
    <mergeCell ref="KS38:KU38"/>
    <mergeCell ref="B39:C40"/>
    <mergeCell ref="D39:E40"/>
    <mergeCell ref="I39:J40"/>
    <mergeCell ref="M39:O40"/>
    <mergeCell ref="R39:T39"/>
    <mergeCell ref="U39:Y39"/>
    <mergeCell ref="IQ38:IS38"/>
    <mergeCell ref="IZ38:JL38"/>
    <mergeCell ref="JM38:JN38"/>
    <mergeCell ref="JO38:JQ38"/>
    <mergeCell ref="JR38:JT38"/>
    <mergeCell ref="JY38:JZ38"/>
    <mergeCell ref="HM38:HO38"/>
    <mergeCell ref="HP38:HR38"/>
    <mergeCell ref="HW38:HX38"/>
    <mergeCell ref="HZ38:IL38"/>
    <mergeCell ref="IM38:IN38"/>
    <mergeCell ref="IO38:IP38"/>
    <mergeCell ref="FX38:GJ38"/>
    <mergeCell ref="GK38:GL38"/>
    <mergeCell ref="GM38:GN38"/>
    <mergeCell ref="GO38:GQ38"/>
    <mergeCell ref="GX38:HJ38"/>
    <mergeCell ref="HK38:HL38"/>
    <mergeCell ref="EM38:EO38"/>
    <mergeCell ref="EV38:FH38"/>
    <mergeCell ref="FI38:FJ38"/>
    <mergeCell ref="FK38:FM38"/>
    <mergeCell ref="FN38:FP38"/>
    <mergeCell ref="FU38:FV38"/>
    <mergeCell ref="DI38:DK38"/>
    <mergeCell ref="DL38:DN38"/>
    <mergeCell ref="DS38:DT38"/>
    <mergeCell ref="DV38:EH38"/>
    <mergeCell ref="EI38:EJ38"/>
    <mergeCell ref="EK38:EL38"/>
    <mergeCell ref="BT38:CF38"/>
    <mergeCell ref="CG38:CH38"/>
    <mergeCell ref="CI38:CJ38"/>
    <mergeCell ref="CK38:CM38"/>
    <mergeCell ref="CT38:DF38"/>
    <mergeCell ref="DG38:DH38"/>
    <mergeCell ref="KB37:KN37"/>
    <mergeCell ref="KO37:KP37"/>
    <mergeCell ref="KQ37:KR37"/>
    <mergeCell ref="KS37:KU37"/>
    <mergeCell ref="AA38:AD38"/>
    <mergeCell ref="AR38:BD38"/>
    <mergeCell ref="BE38:BF38"/>
    <mergeCell ref="BG38:BI38"/>
    <mergeCell ref="BJ38:BL38"/>
    <mergeCell ref="BQ38:BR38"/>
    <mergeCell ref="IQ37:IS37"/>
    <mergeCell ref="IZ37:JL37"/>
    <mergeCell ref="JM37:JN37"/>
    <mergeCell ref="JO37:JQ37"/>
    <mergeCell ref="JR37:JT37"/>
    <mergeCell ref="JY37:JZ37"/>
    <mergeCell ref="HM37:HO37"/>
    <mergeCell ref="HP37:HR37"/>
    <mergeCell ref="HW37:HX37"/>
    <mergeCell ref="HZ37:IL37"/>
    <mergeCell ref="IM37:IN37"/>
    <mergeCell ref="IO37:IP37"/>
    <mergeCell ref="FK37:FM37"/>
    <mergeCell ref="FN37:FP37"/>
    <mergeCell ref="FX37:GJ37"/>
    <mergeCell ref="GM37:GN37"/>
    <mergeCell ref="GX37:HJ37"/>
    <mergeCell ref="HK37:HL37"/>
    <mergeCell ref="DS37:DT37"/>
    <mergeCell ref="DV37:EH37"/>
    <mergeCell ref="EI37:EJ37"/>
    <mergeCell ref="EK37:EL37"/>
    <mergeCell ref="EM37:EO37"/>
    <mergeCell ref="EV37:FH37"/>
    <mergeCell ref="CI37:CJ37"/>
    <mergeCell ref="CK37:CM37"/>
    <mergeCell ref="CT37:DF37"/>
    <mergeCell ref="DG37:DH37"/>
    <mergeCell ref="DI37:DK37"/>
    <mergeCell ref="DL37:DN37"/>
    <mergeCell ref="KS36:KU36"/>
    <mergeCell ref="U37:X37"/>
    <mergeCell ref="AN37:AO37"/>
    <mergeCell ref="AR37:BD37"/>
    <mergeCell ref="BE37:BF37"/>
    <mergeCell ref="BG37:BI37"/>
    <mergeCell ref="BJ37:BL37"/>
    <mergeCell ref="BQ37:BR37"/>
    <mergeCell ref="BT37:CF37"/>
    <mergeCell ref="CG37:CH37"/>
    <mergeCell ref="JO36:JQ36"/>
    <mergeCell ref="JR36:JT36"/>
    <mergeCell ref="JY36:JZ36"/>
    <mergeCell ref="KB36:KN36"/>
    <mergeCell ref="KO36:KP36"/>
    <mergeCell ref="KQ36:KR36"/>
    <mergeCell ref="HZ36:IL36"/>
    <mergeCell ref="IM36:IN36"/>
    <mergeCell ref="IO36:IP36"/>
    <mergeCell ref="IQ36:IS36"/>
    <mergeCell ref="IZ36:JL36"/>
    <mergeCell ref="JM36:JN36"/>
    <mergeCell ref="EU36:GT36"/>
    <mergeCell ref="GX36:HJ36"/>
    <mergeCell ref="HK36:HL36"/>
    <mergeCell ref="HM36:HO36"/>
    <mergeCell ref="HP36:HR36"/>
    <mergeCell ref="HW36:HX36"/>
    <mergeCell ref="DL36:DN36"/>
    <mergeCell ref="DS36:DT36"/>
    <mergeCell ref="DV36:EH36"/>
    <mergeCell ref="EI36:EJ36"/>
    <mergeCell ref="EK36:EL36"/>
    <mergeCell ref="EM36:EO36"/>
    <mergeCell ref="CG36:CH36"/>
    <mergeCell ref="CI36:CJ36"/>
    <mergeCell ref="CK36:CM36"/>
    <mergeCell ref="CT36:DF36"/>
    <mergeCell ref="DG36:DH36"/>
    <mergeCell ref="DI36:DK36"/>
    <mergeCell ref="AR36:BD36"/>
    <mergeCell ref="BE36:BF36"/>
    <mergeCell ref="BG36:BI36"/>
    <mergeCell ref="BJ36:BL36"/>
    <mergeCell ref="BQ36:BR36"/>
    <mergeCell ref="BT36:CF36"/>
    <mergeCell ref="KQ35:KR35"/>
    <mergeCell ref="B36:C37"/>
    <mergeCell ref="D36:K37"/>
    <mergeCell ref="L36:M37"/>
    <mergeCell ref="N36:O37"/>
    <mergeCell ref="U36:X36"/>
    <mergeCell ref="AB36:AD36"/>
    <mergeCell ref="AF36:AJ37"/>
    <mergeCell ref="AK36:AL37"/>
    <mergeCell ref="AN36:AO36"/>
    <mergeCell ref="HZ35:IL35"/>
    <mergeCell ref="IO35:IP35"/>
    <mergeCell ref="IZ35:JL35"/>
    <mergeCell ref="JO35:JQ35"/>
    <mergeCell ref="JR35:JT35"/>
    <mergeCell ref="KB35:KN35"/>
    <mergeCell ref="GK35:GL35"/>
    <mergeCell ref="GM35:GN35"/>
    <mergeCell ref="GO35:GQ35"/>
    <mergeCell ref="GX35:HJ35"/>
    <mergeCell ref="HM35:HO35"/>
    <mergeCell ref="HP35:HR35"/>
    <mergeCell ref="EV35:FH35"/>
    <mergeCell ref="FI35:FJ35"/>
    <mergeCell ref="FK35:FM35"/>
    <mergeCell ref="FN35:FP35"/>
    <mergeCell ref="FU35:FV35"/>
    <mergeCell ref="FX35:GJ35"/>
    <mergeCell ref="DL35:DN35"/>
    <mergeCell ref="DS35:DT35"/>
    <mergeCell ref="DV35:EH35"/>
    <mergeCell ref="EI35:EJ35"/>
    <mergeCell ref="EK35:EL35"/>
    <mergeCell ref="EM35:EO35"/>
    <mergeCell ref="CG35:CH35"/>
    <mergeCell ref="CI35:CJ35"/>
    <mergeCell ref="CK35:CM35"/>
    <mergeCell ref="CT35:DF35"/>
    <mergeCell ref="DG35:DH35"/>
    <mergeCell ref="DI35:DK35"/>
    <mergeCell ref="GO34:GQ34"/>
    <mergeCell ref="GW34:IV34"/>
    <mergeCell ref="IY34:KX34"/>
    <mergeCell ref="R35:AD35"/>
    <mergeCell ref="AR35:BD35"/>
    <mergeCell ref="BE35:BF35"/>
    <mergeCell ref="BG35:BI35"/>
    <mergeCell ref="BJ35:BL35"/>
    <mergeCell ref="BQ35:BR35"/>
    <mergeCell ref="BT35:CF35"/>
    <mergeCell ref="FK34:FM34"/>
    <mergeCell ref="FN34:FP34"/>
    <mergeCell ref="FU34:FV34"/>
    <mergeCell ref="FX34:GJ34"/>
    <mergeCell ref="GK34:GL34"/>
    <mergeCell ref="GM34:GN34"/>
    <mergeCell ref="DV34:EH34"/>
    <mergeCell ref="EI34:EJ34"/>
    <mergeCell ref="EK34:EL34"/>
    <mergeCell ref="EM34:EO34"/>
    <mergeCell ref="EV34:FH34"/>
    <mergeCell ref="FI34:FJ34"/>
    <mergeCell ref="CK34:CM34"/>
    <mergeCell ref="CT34:DF34"/>
    <mergeCell ref="DG34:DH34"/>
    <mergeCell ref="DI34:DK34"/>
    <mergeCell ref="DL34:DN34"/>
    <mergeCell ref="DS34:DT34"/>
    <mergeCell ref="BG34:BI34"/>
    <mergeCell ref="BJ34:BL34"/>
    <mergeCell ref="BQ34:BR34"/>
    <mergeCell ref="BT34:CF34"/>
    <mergeCell ref="CG34:CH34"/>
    <mergeCell ref="CI34:CJ34"/>
    <mergeCell ref="IQ33:IS33"/>
    <mergeCell ref="B34:C35"/>
    <mergeCell ref="D34:K35"/>
    <mergeCell ref="L34:M35"/>
    <mergeCell ref="N34:O35"/>
    <mergeCell ref="AF34:AJ35"/>
    <mergeCell ref="AK34:AL35"/>
    <mergeCell ref="AN34:AO34"/>
    <mergeCell ref="AR34:BD34"/>
    <mergeCell ref="BE34:BF34"/>
    <mergeCell ref="HM33:HO33"/>
    <mergeCell ref="HP33:HR33"/>
    <mergeCell ref="HW33:HX33"/>
    <mergeCell ref="HZ33:IL33"/>
    <mergeCell ref="IM33:IN33"/>
    <mergeCell ref="IO33:IP33"/>
    <mergeCell ref="FX33:GJ33"/>
    <mergeCell ref="GK33:GL33"/>
    <mergeCell ref="GM33:GN33"/>
    <mergeCell ref="GO33:GQ33"/>
    <mergeCell ref="GX33:HJ33"/>
    <mergeCell ref="HK33:HL33"/>
    <mergeCell ref="EM33:EO33"/>
    <mergeCell ref="EV33:FH33"/>
    <mergeCell ref="FI33:FJ33"/>
    <mergeCell ref="FK33:FM33"/>
    <mergeCell ref="FN33:FP33"/>
    <mergeCell ref="FU33:FV33"/>
    <mergeCell ref="DI33:DK33"/>
    <mergeCell ref="DL33:DN33"/>
    <mergeCell ref="DS33:DT33"/>
    <mergeCell ref="DV33:EH33"/>
    <mergeCell ref="EI33:EJ33"/>
    <mergeCell ref="EK33:EL33"/>
    <mergeCell ref="BT33:CF33"/>
    <mergeCell ref="CG33:CH33"/>
    <mergeCell ref="CI33:CJ33"/>
    <mergeCell ref="CK33:CM33"/>
    <mergeCell ref="CT33:DF33"/>
    <mergeCell ref="DG33:DH33"/>
    <mergeCell ref="HZ32:IL32"/>
    <mergeCell ref="IM32:IN32"/>
    <mergeCell ref="IO32:IP32"/>
    <mergeCell ref="IQ32:IS32"/>
    <mergeCell ref="AN33:AO33"/>
    <mergeCell ref="AR33:BD33"/>
    <mergeCell ref="BE33:BF33"/>
    <mergeCell ref="BG33:BI33"/>
    <mergeCell ref="BJ33:BL33"/>
    <mergeCell ref="BQ33:BR33"/>
    <mergeCell ref="GO32:GQ32"/>
    <mergeCell ref="GX32:HJ32"/>
    <mergeCell ref="HK32:HL32"/>
    <mergeCell ref="HM32:HO32"/>
    <mergeCell ref="HP32:HR32"/>
    <mergeCell ref="HW32:HX32"/>
    <mergeCell ref="FK32:FM32"/>
    <mergeCell ref="FN32:FP32"/>
    <mergeCell ref="FU32:FV32"/>
    <mergeCell ref="FX32:GJ32"/>
    <mergeCell ref="GK32:GL32"/>
    <mergeCell ref="GM32:GN32"/>
    <mergeCell ref="DV32:EH32"/>
    <mergeCell ref="EI32:EJ32"/>
    <mergeCell ref="EK32:EL32"/>
    <mergeCell ref="EM32:EO32"/>
    <mergeCell ref="EV32:FH32"/>
    <mergeCell ref="FI32:FJ32"/>
    <mergeCell ref="CK32:CM32"/>
    <mergeCell ref="CT32:DF32"/>
    <mergeCell ref="DG32:DH32"/>
    <mergeCell ref="DI32:DK32"/>
    <mergeCell ref="DL32:DN32"/>
    <mergeCell ref="DS32:DT32"/>
    <mergeCell ref="BG32:BI32"/>
    <mergeCell ref="BJ32:BL32"/>
    <mergeCell ref="BQ32:BR32"/>
    <mergeCell ref="BT32:CF32"/>
    <mergeCell ref="CG32:CH32"/>
    <mergeCell ref="CI32:CJ32"/>
    <mergeCell ref="Y32:AB33"/>
    <mergeCell ref="AC32:AD33"/>
    <mergeCell ref="AK32:AL33"/>
    <mergeCell ref="AN32:AO32"/>
    <mergeCell ref="AR32:BD32"/>
    <mergeCell ref="BE32:BF32"/>
    <mergeCell ref="HZ31:IL31"/>
    <mergeCell ref="IM31:IN31"/>
    <mergeCell ref="IO31:IP31"/>
    <mergeCell ref="IQ31:IS31"/>
    <mergeCell ref="B32:C33"/>
    <mergeCell ref="D32:K33"/>
    <mergeCell ref="L32:M33"/>
    <mergeCell ref="N32:O33"/>
    <mergeCell ref="S32:V33"/>
    <mergeCell ref="W32:X33"/>
    <mergeCell ref="GO31:GQ31"/>
    <mergeCell ref="GX31:HJ31"/>
    <mergeCell ref="HK31:HL31"/>
    <mergeCell ref="HM31:HO31"/>
    <mergeCell ref="HP31:HR31"/>
    <mergeCell ref="HW31:HX31"/>
    <mergeCell ref="FK31:FM31"/>
    <mergeCell ref="FN31:FP31"/>
    <mergeCell ref="FU31:FV31"/>
    <mergeCell ref="FX31:GJ31"/>
    <mergeCell ref="GK31:GL31"/>
    <mergeCell ref="GM31:GN31"/>
    <mergeCell ref="DV31:EH31"/>
    <mergeCell ref="EI31:EJ31"/>
    <mergeCell ref="EK31:EL31"/>
    <mergeCell ref="EM31:EO31"/>
    <mergeCell ref="EV31:FH31"/>
    <mergeCell ref="FI31:FJ31"/>
    <mergeCell ref="CK31:CM31"/>
    <mergeCell ref="CT31:DF31"/>
    <mergeCell ref="DG31:DH31"/>
    <mergeCell ref="DI31:DK31"/>
    <mergeCell ref="DL31:DN31"/>
    <mergeCell ref="DS31:DT31"/>
    <mergeCell ref="IQ30:IS30"/>
    <mergeCell ref="AN31:AO31"/>
    <mergeCell ref="AR31:BD31"/>
    <mergeCell ref="BE31:BF31"/>
    <mergeCell ref="BG31:BI31"/>
    <mergeCell ref="BJ31:BL31"/>
    <mergeCell ref="BQ31:BR31"/>
    <mergeCell ref="BT31:CF31"/>
    <mergeCell ref="CG31:CH31"/>
    <mergeCell ref="CI31:CJ31"/>
    <mergeCell ref="HM30:HO30"/>
    <mergeCell ref="HP30:HR30"/>
    <mergeCell ref="HW30:HX30"/>
    <mergeCell ref="HZ30:IL30"/>
    <mergeCell ref="IM30:IN30"/>
    <mergeCell ref="IO30:IP30"/>
    <mergeCell ref="FX30:GJ30"/>
    <mergeCell ref="GK30:GL30"/>
    <mergeCell ref="GM30:GN30"/>
    <mergeCell ref="GO30:GQ30"/>
    <mergeCell ref="GX30:HJ30"/>
    <mergeCell ref="HK30:HL30"/>
    <mergeCell ref="EM30:EO30"/>
    <mergeCell ref="EV30:FH30"/>
    <mergeCell ref="FI30:FJ30"/>
    <mergeCell ref="FK30:FM30"/>
    <mergeCell ref="FN30:FP30"/>
    <mergeCell ref="FU30:FV30"/>
    <mergeCell ref="DI30:DK30"/>
    <mergeCell ref="DL30:DN30"/>
    <mergeCell ref="DS30:DT30"/>
    <mergeCell ref="DV30:EH30"/>
    <mergeCell ref="EI30:EJ30"/>
    <mergeCell ref="EK30:EL30"/>
    <mergeCell ref="BT30:CF30"/>
    <mergeCell ref="CG30:CH30"/>
    <mergeCell ref="CI30:CJ30"/>
    <mergeCell ref="CK30:CM30"/>
    <mergeCell ref="CT30:DF30"/>
    <mergeCell ref="DG30:DH30"/>
    <mergeCell ref="AN30:AO30"/>
    <mergeCell ref="AR30:BD30"/>
    <mergeCell ref="BE30:BF30"/>
    <mergeCell ref="BG30:BI30"/>
    <mergeCell ref="BJ30:BL30"/>
    <mergeCell ref="BQ30:BR30"/>
    <mergeCell ref="IQ29:IS29"/>
    <mergeCell ref="B30:C31"/>
    <mergeCell ref="D30:K31"/>
    <mergeCell ref="L30:M31"/>
    <mergeCell ref="N30:O31"/>
    <mergeCell ref="S30:V31"/>
    <mergeCell ref="W30:X31"/>
    <mergeCell ref="Y30:AB31"/>
    <mergeCell ref="AC30:AD31"/>
    <mergeCell ref="AK30:AL31"/>
    <mergeCell ref="HM29:HO29"/>
    <mergeCell ref="HP29:HR29"/>
    <mergeCell ref="HW29:HX29"/>
    <mergeCell ref="HZ29:IL29"/>
    <mergeCell ref="IM29:IN29"/>
    <mergeCell ref="IO29:IP29"/>
    <mergeCell ref="FX29:GJ29"/>
    <mergeCell ref="GK29:GL29"/>
    <mergeCell ref="GM29:GN29"/>
    <mergeCell ref="GO29:GQ29"/>
    <mergeCell ref="GX29:HJ29"/>
    <mergeCell ref="HK29:HL29"/>
    <mergeCell ref="EM29:EO29"/>
    <mergeCell ref="EV29:FH29"/>
    <mergeCell ref="FI29:FJ29"/>
    <mergeCell ref="FK29:FM29"/>
    <mergeCell ref="FN29:FP29"/>
    <mergeCell ref="FU29:FV29"/>
    <mergeCell ref="DI29:DK29"/>
    <mergeCell ref="DL29:DN29"/>
    <mergeCell ref="DS29:DT29"/>
    <mergeCell ref="DV29:EH29"/>
    <mergeCell ref="EI29:EJ29"/>
    <mergeCell ref="EK29:EL29"/>
    <mergeCell ref="BT29:CF29"/>
    <mergeCell ref="CG29:CH29"/>
    <mergeCell ref="CI29:CJ29"/>
    <mergeCell ref="CK29:CM29"/>
    <mergeCell ref="CT29:DF29"/>
    <mergeCell ref="DG29:DH29"/>
    <mergeCell ref="HZ28:IL28"/>
    <mergeCell ref="IM28:IN28"/>
    <mergeCell ref="IO28:IP28"/>
    <mergeCell ref="IQ28:IS28"/>
    <mergeCell ref="AN29:AO29"/>
    <mergeCell ref="AR29:BD29"/>
    <mergeCell ref="BE29:BF29"/>
    <mergeCell ref="BG29:BI29"/>
    <mergeCell ref="BJ29:BL29"/>
    <mergeCell ref="BQ29:BR29"/>
    <mergeCell ref="GO28:GQ28"/>
    <mergeCell ref="GX28:HJ28"/>
    <mergeCell ref="HK28:HL28"/>
    <mergeCell ref="HM28:HO28"/>
    <mergeCell ref="HP28:HR28"/>
    <mergeCell ref="HW28:HX28"/>
    <mergeCell ref="FK28:FM28"/>
    <mergeCell ref="FN28:FP28"/>
    <mergeCell ref="FU28:FV28"/>
    <mergeCell ref="FX28:GJ28"/>
    <mergeCell ref="GK28:GL28"/>
    <mergeCell ref="GM28:GN28"/>
    <mergeCell ref="DV28:EH28"/>
    <mergeCell ref="EI28:EJ28"/>
    <mergeCell ref="EK28:EL28"/>
    <mergeCell ref="EM28:EO28"/>
    <mergeCell ref="EV28:FH28"/>
    <mergeCell ref="FI28:FJ28"/>
    <mergeCell ref="CK28:CM28"/>
    <mergeCell ref="CT28:DF28"/>
    <mergeCell ref="DG28:DH28"/>
    <mergeCell ref="DI28:DK28"/>
    <mergeCell ref="DL28:DN28"/>
    <mergeCell ref="DS28:DT28"/>
    <mergeCell ref="BG28:BI28"/>
    <mergeCell ref="BJ28:BL28"/>
    <mergeCell ref="BQ28:BR28"/>
    <mergeCell ref="BT28:CF28"/>
    <mergeCell ref="CG28:CH28"/>
    <mergeCell ref="CI28:CJ28"/>
    <mergeCell ref="W28:X29"/>
    <mergeCell ref="Y28:AB29"/>
    <mergeCell ref="AC28:AD29"/>
    <mergeCell ref="AK28:AL29"/>
    <mergeCell ref="AR28:BD28"/>
    <mergeCell ref="BE28:BF28"/>
    <mergeCell ref="HW27:HX27"/>
    <mergeCell ref="HZ27:IL27"/>
    <mergeCell ref="IM27:IN27"/>
    <mergeCell ref="IO27:IP27"/>
    <mergeCell ref="IQ27:IS27"/>
    <mergeCell ref="B28:C29"/>
    <mergeCell ref="D28:K29"/>
    <mergeCell ref="L28:M29"/>
    <mergeCell ref="N28:O29"/>
    <mergeCell ref="S28:V29"/>
    <mergeCell ref="GM27:GN27"/>
    <mergeCell ref="GO27:GQ27"/>
    <mergeCell ref="GX27:HJ27"/>
    <mergeCell ref="HK27:HL27"/>
    <mergeCell ref="HM27:HO27"/>
    <mergeCell ref="HP27:HR27"/>
    <mergeCell ref="FI27:FJ27"/>
    <mergeCell ref="FK27:FM27"/>
    <mergeCell ref="FN27:FP27"/>
    <mergeCell ref="FU27:FV27"/>
    <mergeCell ref="FX27:GJ27"/>
    <mergeCell ref="GK27:GL27"/>
    <mergeCell ref="DS27:DT27"/>
    <mergeCell ref="DV27:EH27"/>
    <mergeCell ref="EI27:EJ27"/>
    <mergeCell ref="EK27:EL27"/>
    <mergeCell ref="EM27:EO27"/>
    <mergeCell ref="EV27:FH27"/>
    <mergeCell ref="CI27:CJ27"/>
    <mergeCell ref="CK27:CM27"/>
    <mergeCell ref="CT27:DF27"/>
    <mergeCell ref="DG27:DH27"/>
    <mergeCell ref="DI27:DK27"/>
    <mergeCell ref="DL27:DN27"/>
    <mergeCell ref="IO26:IP26"/>
    <mergeCell ref="IQ26:IS26"/>
    <mergeCell ref="AN27:AO27"/>
    <mergeCell ref="AR27:BD27"/>
    <mergeCell ref="BE27:BF27"/>
    <mergeCell ref="BG27:BI27"/>
    <mergeCell ref="BJ27:BL27"/>
    <mergeCell ref="BQ27:BR27"/>
    <mergeCell ref="BT27:CF27"/>
    <mergeCell ref="CG27:CH27"/>
    <mergeCell ref="HK26:HL26"/>
    <mergeCell ref="HM26:HO26"/>
    <mergeCell ref="HP26:HR26"/>
    <mergeCell ref="HW26:HX26"/>
    <mergeCell ref="HZ26:IL26"/>
    <mergeCell ref="IM26:IN26"/>
    <mergeCell ref="FU26:FV26"/>
    <mergeCell ref="FX26:GJ26"/>
    <mergeCell ref="GK26:GL26"/>
    <mergeCell ref="GM26:GN26"/>
    <mergeCell ref="GO26:GQ26"/>
    <mergeCell ref="GX26:HJ26"/>
    <mergeCell ref="EK26:EL26"/>
    <mergeCell ref="EM26:EO26"/>
    <mergeCell ref="EV26:FH26"/>
    <mergeCell ref="FI26:FJ26"/>
    <mergeCell ref="FK26:FM26"/>
    <mergeCell ref="FN26:FP26"/>
    <mergeCell ref="DG26:DH26"/>
    <mergeCell ref="DI26:DK26"/>
    <mergeCell ref="DL26:DN26"/>
    <mergeCell ref="DS26:DT26"/>
    <mergeCell ref="DV26:EH26"/>
    <mergeCell ref="EI26:EJ26"/>
    <mergeCell ref="BQ26:BR26"/>
    <mergeCell ref="BT26:CF26"/>
    <mergeCell ref="CG26:CH26"/>
    <mergeCell ref="CI26:CJ26"/>
    <mergeCell ref="CK26:CM26"/>
    <mergeCell ref="CT26:DF26"/>
    <mergeCell ref="AF26:AL26"/>
    <mergeCell ref="AN26:AO26"/>
    <mergeCell ref="AR26:BD26"/>
    <mergeCell ref="BE26:BF26"/>
    <mergeCell ref="BG26:BI26"/>
    <mergeCell ref="BJ26:BL26"/>
    <mergeCell ref="IO25:IP25"/>
    <mergeCell ref="IQ25:IS25"/>
    <mergeCell ref="B26:C27"/>
    <mergeCell ref="D26:K27"/>
    <mergeCell ref="L26:M27"/>
    <mergeCell ref="N26:O27"/>
    <mergeCell ref="S26:V27"/>
    <mergeCell ref="W26:X27"/>
    <mergeCell ref="Y26:AB27"/>
    <mergeCell ref="AC26:AD27"/>
    <mergeCell ref="HK25:HL25"/>
    <mergeCell ref="HM25:HO25"/>
    <mergeCell ref="HP25:HR25"/>
    <mergeCell ref="HW25:HX25"/>
    <mergeCell ref="HZ25:IL25"/>
    <mergeCell ref="IM25:IN25"/>
    <mergeCell ref="FU25:FV25"/>
    <mergeCell ref="FX25:GJ25"/>
    <mergeCell ref="GK25:GL25"/>
    <mergeCell ref="GM25:GN25"/>
    <mergeCell ref="GO25:GQ25"/>
    <mergeCell ref="GX25:HJ25"/>
    <mergeCell ref="EK25:EL25"/>
    <mergeCell ref="EM25:EO25"/>
    <mergeCell ref="EV25:FH25"/>
    <mergeCell ref="FI25:FJ25"/>
    <mergeCell ref="FK25:FM25"/>
    <mergeCell ref="FN25:FP25"/>
    <mergeCell ref="DG25:DH25"/>
    <mergeCell ref="DI25:DK25"/>
    <mergeCell ref="DL25:DN25"/>
    <mergeCell ref="DS25:DT25"/>
    <mergeCell ref="DV25:EH25"/>
    <mergeCell ref="EI25:EJ25"/>
    <mergeCell ref="BQ25:BR25"/>
    <mergeCell ref="BT25:CF25"/>
    <mergeCell ref="CG25:CH25"/>
    <mergeCell ref="CI25:CJ25"/>
    <mergeCell ref="CK25:CM25"/>
    <mergeCell ref="CT25:DF25"/>
    <mergeCell ref="L25:M25"/>
    <mergeCell ref="N25:O25"/>
    <mergeCell ref="AR25:BD25"/>
    <mergeCell ref="BE25:BF25"/>
    <mergeCell ref="BG25:BI25"/>
    <mergeCell ref="BJ25:BL25"/>
    <mergeCell ref="HW24:HX24"/>
    <mergeCell ref="HZ24:IL24"/>
    <mergeCell ref="IM24:IN24"/>
    <mergeCell ref="IO24:IP24"/>
    <mergeCell ref="IQ24:IS24"/>
    <mergeCell ref="IY24:KX24"/>
    <mergeCell ref="GM24:GN24"/>
    <mergeCell ref="GO24:GQ24"/>
    <mergeCell ref="GX24:HJ24"/>
    <mergeCell ref="HK24:HL24"/>
    <mergeCell ref="HM24:HO24"/>
    <mergeCell ref="HP24:HR24"/>
    <mergeCell ref="FI24:FJ24"/>
    <mergeCell ref="FK24:FM24"/>
    <mergeCell ref="FN24:FP24"/>
    <mergeCell ref="FU24:FV24"/>
    <mergeCell ref="FX24:GJ24"/>
    <mergeCell ref="GK24:GL24"/>
    <mergeCell ref="DS24:DT24"/>
    <mergeCell ref="DV24:EH24"/>
    <mergeCell ref="EI24:EJ24"/>
    <mergeCell ref="EK24:EL24"/>
    <mergeCell ref="EM24:EO24"/>
    <mergeCell ref="EV24:FH24"/>
    <mergeCell ref="CI24:CJ24"/>
    <mergeCell ref="CK24:CM24"/>
    <mergeCell ref="CT24:DF24"/>
    <mergeCell ref="DG24:DH24"/>
    <mergeCell ref="DI24:DK24"/>
    <mergeCell ref="DL24:DN24"/>
    <mergeCell ref="BE24:BF24"/>
    <mergeCell ref="BG24:BI24"/>
    <mergeCell ref="BJ24:BL24"/>
    <mergeCell ref="BQ24:BR24"/>
    <mergeCell ref="BT24:CF24"/>
    <mergeCell ref="CG24:CH24"/>
    <mergeCell ref="JY23:JZ23"/>
    <mergeCell ref="KB23:KN23"/>
    <mergeCell ref="KO23:KP23"/>
    <mergeCell ref="KQ23:KR23"/>
    <mergeCell ref="KS23:KU23"/>
    <mergeCell ref="N24:O24"/>
    <mergeCell ref="S24:X24"/>
    <mergeCell ref="AF24:AJ24"/>
    <mergeCell ref="AK24:AL24"/>
    <mergeCell ref="AR24:BD24"/>
    <mergeCell ref="IO23:IP23"/>
    <mergeCell ref="IQ23:IS23"/>
    <mergeCell ref="IZ23:JL23"/>
    <mergeCell ref="JM23:JN23"/>
    <mergeCell ref="JO23:JQ23"/>
    <mergeCell ref="JR23:JT23"/>
    <mergeCell ref="HK23:HL23"/>
    <mergeCell ref="HM23:HO23"/>
    <mergeCell ref="HP23:HR23"/>
    <mergeCell ref="HW23:HX23"/>
    <mergeCell ref="HZ23:IL23"/>
    <mergeCell ref="IM23:IN23"/>
    <mergeCell ref="FU23:FV23"/>
    <mergeCell ref="FX23:GJ23"/>
    <mergeCell ref="GK23:GL23"/>
    <mergeCell ref="GM23:GN23"/>
    <mergeCell ref="GO23:GQ23"/>
    <mergeCell ref="GX23:HJ23"/>
    <mergeCell ref="EK23:EL23"/>
    <mergeCell ref="EM23:EO23"/>
    <mergeCell ref="EV23:FH23"/>
    <mergeCell ref="FI23:FJ23"/>
    <mergeCell ref="FK23:FM23"/>
    <mergeCell ref="FN23:FP23"/>
    <mergeCell ref="DG23:DH23"/>
    <mergeCell ref="DI23:DK23"/>
    <mergeCell ref="DL23:DN23"/>
    <mergeCell ref="DS23:DT23"/>
    <mergeCell ref="DV23:EH23"/>
    <mergeCell ref="EI23:EJ23"/>
    <mergeCell ref="BQ23:BR23"/>
    <mergeCell ref="BT23:CF23"/>
    <mergeCell ref="CG23:CH23"/>
    <mergeCell ref="CI23:CJ23"/>
    <mergeCell ref="CK23:CM23"/>
    <mergeCell ref="CT23:DF23"/>
    <mergeCell ref="AF23:AJ23"/>
    <mergeCell ref="AK23:AL23"/>
    <mergeCell ref="AR23:BD23"/>
    <mergeCell ref="BE23:BF23"/>
    <mergeCell ref="BG23:BI23"/>
    <mergeCell ref="BJ23:BL23"/>
    <mergeCell ref="JR22:JT22"/>
    <mergeCell ref="JY22:JZ22"/>
    <mergeCell ref="KB22:KN22"/>
    <mergeCell ref="KO22:KP22"/>
    <mergeCell ref="KQ22:KR22"/>
    <mergeCell ref="KS22:KU22"/>
    <mergeCell ref="IM22:IN22"/>
    <mergeCell ref="IO22:IP22"/>
    <mergeCell ref="IQ22:IS22"/>
    <mergeCell ref="IZ22:JL22"/>
    <mergeCell ref="JM22:JN22"/>
    <mergeCell ref="JO22:JQ22"/>
    <mergeCell ref="GX22:HJ22"/>
    <mergeCell ref="HK22:HL22"/>
    <mergeCell ref="HM22:HO22"/>
    <mergeCell ref="HP22:HR22"/>
    <mergeCell ref="HW22:HX22"/>
    <mergeCell ref="HZ22:IL22"/>
    <mergeCell ref="FN22:FP22"/>
    <mergeCell ref="FU22:FV22"/>
    <mergeCell ref="FX22:GJ22"/>
    <mergeCell ref="GK22:GL22"/>
    <mergeCell ref="GM22:GN22"/>
    <mergeCell ref="GO22:GQ22"/>
    <mergeCell ref="EI22:EJ22"/>
    <mergeCell ref="EK22:EL22"/>
    <mergeCell ref="EM22:EO22"/>
    <mergeCell ref="EV22:FH22"/>
    <mergeCell ref="FI22:FJ22"/>
    <mergeCell ref="FK22:FM22"/>
    <mergeCell ref="CT22:DF22"/>
    <mergeCell ref="DG22:DH22"/>
    <mergeCell ref="DI22:DK22"/>
    <mergeCell ref="DL22:DN22"/>
    <mergeCell ref="DS22:DT22"/>
    <mergeCell ref="DV22:EH22"/>
    <mergeCell ref="BJ22:BL22"/>
    <mergeCell ref="BQ22:BR22"/>
    <mergeCell ref="BT22:CF22"/>
    <mergeCell ref="CG22:CH22"/>
    <mergeCell ref="CI22:CJ22"/>
    <mergeCell ref="CK22:CM22"/>
    <mergeCell ref="G22:I22"/>
    <mergeCell ref="M22:O22"/>
    <mergeCell ref="S22:U22"/>
    <mergeCell ref="AF22:AJ22"/>
    <mergeCell ref="AK22:AL22"/>
    <mergeCell ref="AR22:BD22"/>
    <mergeCell ref="JR21:JT21"/>
    <mergeCell ref="JY21:JZ21"/>
    <mergeCell ref="KB21:KN21"/>
    <mergeCell ref="KO21:KP21"/>
    <mergeCell ref="KQ21:KR21"/>
    <mergeCell ref="KS21:KU21"/>
    <mergeCell ref="IM21:IN21"/>
    <mergeCell ref="IO21:IP21"/>
    <mergeCell ref="IQ21:IS21"/>
    <mergeCell ref="IZ21:JL21"/>
    <mergeCell ref="JM21:JN21"/>
    <mergeCell ref="JO21:JQ21"/>
    <mergeCell ref="GX21:HJ21"/>
    <mergeCell ref="HK21:HL21"/>
    <mergeCell ref="HM21:HO21"/>
    <mergeCell ref="HP21:HR21"/>
    <mergeCell ref="HW21:HX21"/>
    <mergeCell ref="HZ21:IL21"/>
    <mergeCell ref="FN21:FP21"/>
    <mergeCell ref="FU21:FV21"/>
    <mergeCell ref="FX21:GJ21"/>
    <mergeCell ref="GK21:GL21"/>
    <mergeCell ref="GM21:GN21"/>
    <mergeCell ref="GO21:GQ21"/>
    <mergeCell ref="EI21:EJ21"/>
    <mergeCell ref="EK21:EL21"/>
    <mergeCell ref="EM21:EO21"/>
    <mergeCell ref="EV21:FH21"/>
    <mergeCell ref="FI21:FJ21"/>
    <mergeCell ref="FK21:FM21"/>
    <mergeCell ref="CT21:DF21"/>
    <mergeCell ref="DG21:DH21"/>
    <mergeCell ref="DI21:DK21"/>
    <mergeCell ref="DL21:DN21"/>
    <mergeCell ref="DS21:DT21"/>
    <mergeCell ref="DV21:EH21"/>
    <mergeCell ref="BJ21:BL21"/>
    <mergeCell ref="BQ21:BR21"/>
    <mergeCell ref="BT21:CF21"/>
    <mergeCell ref="CG21:CH21"/>
    <mergeCell ref="CI21:CJ21"/>
    <mergeCell ref="CK21:CM21"/>
    <mergeCell ref="V21:W22"/>
    <mergeCell ref="AF21:AJ21"/>
    <mergeCell ref="AK21:AL21"/>
    <mergeCell ref="AR21:BD21"/>
    <mergeCell ref="BE21:BF21"/>
    <mergeCell ref="BG21:BI21"/>
    <mergeCell ref="BE22:BF22"/>
    <mergeCell ref="BG22:BI22"/>
    <mergeCell ref="KO20:KP20"/>
    <mergeCell ref="KQ20:KR20"/>
    <mergeCell ref="KS20:KU20"/>
    <mergeCell ref="B21:C22"/>
    <mergeCell ref="E21:F22"/>
    <mergeCell ref="G21:I21"/>
    <mergeCell ref="J21:K22"/>
    <mergeCell ref="M21:O21"/>
    <mergeCell ref="P21:Q22"/>
    <mergeCell ref="S21:U21"/>
    <mergeCell ref="IZ20:JL20"/>
    <mergeCell ref="JM20:JN20"/>
    <mergeCell ref="JO20:JQ20"/>
    <mergeCell ref="JR20:JT20"/>
    <mergeCell ref="JY20:JZ20"/>
    <mergeCell ref="KB20:KN20"/>
    <mergeCell ref="HP20:HR20"/>
    <mergeCell ref="HW20:HX20"/>
    <mergeCell ref="HZ20:IL20"/>
    <mergeCell ref="IM20:IN20"/>
    <mergeCell ref="IO20:IP20"/>
    <mergeCell ref="IQ20:IS20"/>
    <mergeCell ref="GK20:GL20"/>
    <mergeCell ref="GM20:GN20"/>
    <mergeCell ref="GO20:GQ20"/>
    <mergeCell ref="GX20:HJ20"/>
    <mergeCell ref="HK20:HL20"/>
    <mergeCell ref="HM20:HO20"/>
    <mergeCell ref="EV20:FH20"/>
    <mergeCell ref="FI20:FJ20"/>
    <mergeCell ref="FK20:FM20"/>
    <mergeCell ref="FN20:FP20"/>
    <mergeCell ref="FU20:FV20"/>
    <mergeCell ref="FX20:GJ20"/>
    <mergeCell ref="DL20:DN20"/>
    <mergeCell ref="DS20:DT20"/>
    <mergeCell ref="DV20:EH20"/>
    <mergeCell ref="EI20:EJ20"/>
    <mergeCell ref="EK20:EL20"/>
    <mergeCell ref="EM20:EO20"/>
    <mergeCell ref="CG20:CH20"/>
    <mergeCell ref="CI20:CJ20"/>
    <mergeCell ref="CK20:CM20"/>
    <mergeCell ref="CT20:DF20"/>
    <mergeCell ref="DG20:DH20"/>
    <mergeCell ref="DI20:DK20"/>
    <mergeCell ref="AR20:BD20"/>
    <mergeCell ref="BE20:BF20"/>
    <mergeCell ref="BG20:BI20"/>
    <mergeCell ref="BJ20:BL20"/>
    <mergeCell ref="BQ20:BR20"/>
    <mergeCell ref="BT20:CF20"/>
    <mergeCell ref="KB19:KN19"/>
    <mergeCell ref="KO19:KP19"/>
    <mergeCell ref="KQ19:KR19"/>
    <mergeCell ref="KS19:KU19"/>
    <mergeCell ref="G20:I20"/>
    <mergeCell ref="M20:N20"/>
    <mergeCell ref="R20:T20"/>
    <mergeCell ref="X20:AB20"/>
    <mergeCell ref="AF20:AJ20"/>
    <mergeCell ref="AK20:AL20"/>
    <mergeCell ref="IQ19:IS19"/>
    <mergeCell ref="IZ19:JL19"/>
    <mergeCell ref="JM19:JN19"/>
    <mergeCell ref="JO19:JQ19"/>
    <mergeCell ref="JR19:JT19"/>
    <mergeCell ref="JY19:JZ19"/>
    <mergeCell ref="HM19:HO19"/>
    <mergeCell ref="HP19:HR19"/>
    <mergeCell ref="HW19:HX19"/>
    <mergeCell ref="HZ19:IL19"/>
    <mergeCell ref="IM19:IN19"/>
    <mergeCell ref="IO19:IP19"/>
    <mergeCell ref="FX19:GJ19"/>
    <mergeCell ref="GK19:GL19"/>
    <mergeCell ref="GM19:GN19"/>
    <mergeCell ref="GO19:GQ19"/>
    <mergeCell ref="GX19:HJ19"/>
    <mergeCell ref="HK19:HL19"/>
    <mergeCell ref="EM19:EO19"/>
    <mergeCell ref="EV19:FH19"/>
    <mergeCell ref="FI19:FJ19"/>
    <mergeCell ref="FK19:FM19"/>
    <mergeCell ref="FN19:FP19"/>
    <mergeCell ref="FU19:FV19"/>
    <mergeCell ref="DI19:DK19"/>
    <mergeCell ref="DL19:DN19"/>
    <mergeCell ref="DS19:DT19"/>
    <mergeCell ref="DV19:EH19"/>
    <mergeCell ref="EI19:EJ19"/>
    <mergeCell ref="EK19:EL19"/>
    <mergeCell ref="BT19:CF19"/>
    <mergeCell ref="CG19:CH19"/>
    <mergeCell ref="CI19:CJ19"/>
    <mergeCell ref="CK19:CM19"/>
    <mergeCell ref="CT19:DF19"/>
    <mergeCell ref="DG19:DH19"/>
    <mergeCell ref="AK19:AL19"/>
    <mergeCell ref="AR19:BD19"/>
    <mergeCell ref="BE19:BF19"/>
    <mergeCell ref="BG19:BI19"/>
    <mergeCell ref="BJ19:BL19"/>
    <mergeCell ref="BQ19:BR19"/>
    <mergeCell ref="O19:P20"/>
    <mergeCell ref="R19:T19"/>
    <mergeCell ref="U19:V20"/>
    <mergeCell ref="X19:AB19"/>
    <mergeCell ref="AC19:AD20"/>
    <mergeCell ref="AF19:AJ19"/>
    <mergeCell ref="JY18:JZ18"/>
    <mergeCell ref="KB18:KN18"/>
    <mergeCell ref="KO18:KP18"/>
    <mergeCell ref="KQ18:KR18"/>
    <mergeCell ref="KS18:KU18"/>
    <mergeCell ref="B19:C20"/>
    <mergeCell ref="E19:F20"/>
    <mergeCell ref="G19:I19"/>
    <mergeCell ref="J19:K20"/>
    <mergeCell ref="M19:N19"/>
    <mergeCell ref="IO18:IP18"/>
    <mergeCell ref="IQ18:IS18"/>
    <mergeCell ref="IZ18:JL18"/>
    <mergeCell ref="JM18:JN18"/>
    <mergeCell ref="JO18:JQ18"/>
    <mergeCell ref="JR18:JT18"/>
    <mergeCell ref="HK18:HL18"/>
    <mergeCell ref="HM18:HO18"/>
    <mergeCell ref="HP18:HR18"/>
    <mergeCell ref="HW18:HX18"/>
    <mergeCell ref="HZ18:IL18"/>
    <mergeCell ref="IM18:IN18"/>
    <mergeCell ref="FU18:FV18"/>
    <mergeCell ref="FX18:GJ18"/>
    <mergeCell ref="GK18:GL18"/>
    <mergeCell ref="GM18:GN18"/>
    <mergeCell ref="GO18:GQ18"/>
    <mergeCell ref="GX18:HJ18"/>
    <mergeCell ref="EK18:EL18"/>
    <mergeCell ref="EM18:EO18"/>
    <mergeCell ref="EV18:FH18"/>
    <mergeCell ref="FI18:FJ18"/>
    <mergeCell ref="FK18:FM18"/>
    <mergeCell ref="FN18:FP18"/>
    <mergeCell ref="DG18:DH18"/>
    <mergeCell ref="DI18:DK18"/>
    <mergeCell ref="DL18:DN18"/>
    <mergeCell ref="DS18:DT18"/>
    <mergeCell ref="DV18:EH18"/>
    <mergeCell ref="EI18:EJ18"/>
    <mergeCell ref="BQ18:BR18"/>
    <mergeCell ref="BT18:CF18"/>
    <mergeCell ref="CG18:CH18"/>
    <mergeCell ref="CI18:CJ18"/>
    <mergeCell ref="CK18:CM18"/>
    <mergeCell ref="CT18:DF18"/>
    <mergeCell ref="KS17:KU17"/>
    <mergeCell ref="G18:H18"/>
    <mergeCell ref="L18:P18"/>
    <mergeCell ref="T18:Z18"/>
    <mergeCell ref="AF18:AJ18"/>
    <mergeCell ref="AK18:AL18"/>
    <mergeCell ref="AR18:BD18"/>
    <mergeCell ref="BE18:BF18"/>
    <mergeCell ref="BG18:BI18"/>
    <mergeCell ref="BJ18:BL18"/>
    <mergeCell ref="JO17:JQ17"/>
    <mergeCell ref="JR17:JT17"/>
    <mergeCell ref="JY17:JZ17"/>
    <mergeCell ref="KB17:KN17"/>
    <mergeCell ref="KO17:KP17"/>
    <mergeCell ref="KQ17:KR17"/>
    <mergeCell ref="HZ17:IL17"/>
    <mergeCell ref="IM17:IN17"/>
    <mergeCell ref="IO17:IP17"/>
    <mergeCell ref="IQ17:IS17"/>
    <mergeCell ref="IZ17:JL17"/>
    <mergeCell ref="JM17:JN17"/>
    <mergeCell ref="GO17:GQ17"/>
    <mergeCell ref="GX17:HJ17"/>
    <mergeCell ref="HK17:HL17"/>
    <mergeCell ref="HM17:HO17"/>
    <mergeCell ref="HP17:HR17"/>
    <mergeCell ref="HW17:HX17"/>
    <mergeCell ref="FK17:FM17"/>
    <mergeCell ref="FN17:FP17"/>
    <mergeCell ref="FU17:FV17"/>
    <mergeCell ref="FX17:GJ17"/>
    <mergeCell ref="GK17:GL17"/>
    <mergeCell ref="GM17:GN17"/>
    <mergeCell ref="DV17:EH17"/>
    <mergeCell ref="EI17:EJ17"/>
    <mergeCell ref="EK17:EL17"/>
    <mergeCell ref="EM17:EO17"/>
    <mergeCell ref="EV17:FH17"/>
    <mergeCell ref="FI17:FJ17"/>
    <mergeCell ref="CK17:CM17"/>
    <mergeCell ref="CT17:DF17"/>
    <mergeCell ref="DG17:DH17"/>
    <mergeCell ref="DI17:DK17"/>
    <mergeCell ref="DL17:DN17"/>
    <mergeCell ref="DS17:DT17"/>
    <mergeCell ref="BG17:BI17"/>
    <mergeCell ref="BJ17:BL17"/>
    <mergeCell ref="BQ17:BR17"/>
    <mergeCell ref="BT17:CF17"/>
    <mergeCell ref="CG17:CH17"/>
    <mergeCell ref="CI17:CJ17"/>
    <mergeCell ref="T17:Z17"/>
    <mergeCell ref="AA17:AB18"/>
    <mergeCell ref="AF17:AJ17"/>
    <mergeCell ref="AK17:AL17"/>
    <mergeCell ref="AR17:BD17"/>
    <mergeCell ref="BE17:BF17"/>
    <mergeCell ref="B17:C18"/>
    <mergeCell ref="E17:F18"/>
    <mergeCell ref="G17:H17"/>
    <mergeCell ref="I17:J18"/>
    <mergeCell ref="L17:P17"/>
    <mergeCell ref="Q17:R18"/>
    <mergeCell ref="JR16:JT16"/>
    <mergeCell ref="JY16:JZ16"/>
    <mergeCell ref="KB16:KN16"/>
    <mergeCell ref="KO16:KP16"/>
    <mergeCell ref="KQ16:KR16"/>
    <mergeCell ref="KS16:KU16"/>
    <mergeCell ref="IM16:IN16"/>
    <mergeCell ref="IO16:IP16"/>
    <mergeCell ref="IQ16:IS16"/>
    <mergeCell ref="IZ16:JL16"/>
    <mergeCell ref="JM16:JN16"/>
    <mergeCell ref="JO16:JQ16"/>
    <mergeCell ref="GX16:HJ16"/>
    <mergeCell ref="HK16:HL16"/>
    <mergeCell ref="HM16:HO16"/>
    <mergeCell ref="HP16:HR16"/>
    <mergeCell ref="HW16:HX16"/>
    <mergeCell ref="HZ16:IL16"/>
    <mergeCell ref="FN16:FP16"/>
    <mergeCell ref="FU16:FV16"/>
    <mergeCell ref="FX16:GJ16"/>
    <mergeCell ref="GK16:GL16"/>
    <mergeCell ref="GM16:GN16"/>
    <mergeCell ref="GO16:GQ16"/>
    <mergeCell ref="EI16:EJ16"/>
    <mergeCell ref="EK16:EL16"/>
    <mergeCell ref="EM16:EO16"/>
    <mergeCell ref="EV16:FH16"/>
    <mergeCell ref="FI16:FJ16"/>
    <mergeCell ref="FK16:FM16"/>
    <mergeCell ref="CT16:DF16"/>
    <mergeCell ref="DG16:DH16"/>
    <mergeCell ref="DI16:DK16"/>
    <mergeCell ref="DL16:DN16"/>
    <mergeCell ref="DS16:DT16"/>
    <mergeCell ref="DV16:EH16"/>
    <mergeCell ref="BJ16:BL16"/>
    <mergeCell ref="BQ16:BR16"/>
    <mergeCell ref="BT16:CF16"/>
    <mergeCell ref="CG16:CH16"/>
    <mergeCell ref="CI16:CJ16"/>
    <mergeCell ref="CK16:CM16"/>
    <mergeCell ref="G16:H16"/>
    <mergeCell ref="L16:M16"/>
    <mergeCell ref="S16:T16"/>
    <mergeCell ref="X16:Y16"/>
    <mergeCell ref="AF16:AJ16"/>
    <mergeCell ref="AK16:AL16"/>
    <mergeCell ref="JR15:JT15"/>
    <mergeCell ref="JY15:JZ15"/>
    <mergeCell ref="KB15:KN15"/>
    <mergeCell ref="KO15:KP15"/>
    <mergeCell ref="KQ15:KR15"/>
    <mergeCell ref="KS15:KU15"/>
    <mergeCell ref="IM15:IN15"/>
    <mergeCell ref="IO15:IP15"/>
    <mergeCell ref="IQ15:IS15"/>
    <mergeCell ref="IZ15:JL15"/>
    <mergeCell ref="JM15:JN15"/>
    <mergeCell ref="JO15:JQ15"/>
    <mergeCell ref="GX15:HJ15"/>
    <mergeCell ref="HK15:HL15"/>
    <mergeCell ref="HM15:HO15"/>
    <mergeCell ref="HP15:HR15"/>
    <mergeCell ref="HW15:HX15"/>
    <mergeCell ref="HZ15:IL15"/>
    <mergeCell ref="FN15:FP15"/>
    <mergeCell ref="FU15:FV15"/>
    <mergeCell ref="FX15:GJ15"/>
    <mergeCell ref="GK15:GL15"/>
    <mergeCell ref="GM15:GN15"/>
    <mergeCell ref="GO15:GQ15"/>
    <mergeCell ref="EI15:EJ15"/>
    <mergeCell ref="EK15:EL15"/>
    <mergeCell ref="EM15:EO15"/>
    <mergeCell ref="EV15:FH15"/>
    <mergeCell ref="FI15:FJ15"/>
    <mergeCell ref="FK15:FM15"/>
    <mergeCell ref="CT15:DF15"/>
    <mergeCell ref="DG15:DH15"/>
    <mergeCell ref="DI15:DK15"/>
    <mergeCell ref="DL15:DN15"/>
    <mergeCell ref="DS15:DT15"/>
    <mergeCell ref="DV15:EH15"/>
    <mergeCell ref="BJ15:BL15"/>
    <mergeCell ref="BQ15:BR15"/>
    <mergeCell ref="BT15:CF15"/>
    <mergeCell ref="CG15:CH15"/>
    <mergeCell ref="CI15:CJ15"/>
    <mergeCell ref="CK15:CM15"/>
    <mergeCell ref="Z15:AA16"/>
    <mergeCell ref="AF15:AJ15"/>
    <mergeCell ref="AK15:AL15"/>
    <mergeCell ref="AR15:BD15"/>
    <mergeCell ref="BE15:BF15"/>
    <mergeCell ref="BG15:BI15"/>
    <mergeCell ref="AR16:BD16"/>
    <mergeCell ref="BE16:BF16"/>
    <mergeCell ref="BG16:BI16"/>
    <mergeCell ref="KQ14:KR14"/>
    <mergeCell ref="KS14:KU14"/>
    <mergeCell ref="B15:C16"/>
    <mergeCell ref="E15:F16"/>
    <mergeCell ref="G15:H15"/>
    <mergeCell ref="I15:J16"/>
    <mergeCell ref="L15:M15"/>
    <mergeCell ref="S15:T15"/>
    <mergeCell ref="U15:V16"/>
    <mergeCell ref="X15:Y15"/>
    <mergeCell ref="JM14:JN14"/>
    <mergeCell ref="JO14:JQ14"/>
    <mergeCell ref="JR14:JT14"/>
    <mergeCell ref="JY14:JZ14"/>
    <mergeCell ref="KB14:KN14"/>
    <mergeCell ref="KO14:KP14"/>
    <mergeCell ref="HW14:HX14"/>
    <mergeCell ref="HZ14:IL14"/>
    <mergeCell ref="IM14:IN14"/>
    <mergeCell ref="IO14:IP14"/>
    <mergeCell ref="IQ14:IS14"/>
    <mergeCell ref="IZ14:JL14"/>
    <mergeCell ref="GM14:GN14"/>
    <mergeCell ref="GO14:GQ14"/>
    <mergeCell ref="GX14:HJ14"/>
    <mergeCell ref="HK14:HL14"/>
    <mergeCell ref="HM14:HO14"/>
    <mergeCell ref="HP14:HR14"/>
    <mergeCell ref="FI14:FJ14"/>
    <mergeCell ref="FK14:FM14"/>
    <mergeCell ref="FN14:FP14"/>
    <mergeCell ref="FU14:FV14"/>
    <mergeCell ref="FX14:GJ14"/>
    <mergeCell ref="GK14:GL14"/>
    <mergeCell ref="DS14:DT14"/>
    <mergeCell ref="DV14:EH14"/>
    <mergeCell ref="EI14:EJ14"/>
    <mergeCell ref="EK14:EL14"/>
    <mergeCell ref="EM14:EO14"/>
    <mergeCell ref="EV14:FH14"/>
    <mergeCell ref="CI14:CJ14"/>
    <mergeCell ref="CK14:CM14"/>
    <mergeCell ref="CT14:DF14"/>
    <mergeCell ref="DG14:DH14"/>
    <mergeCell ref="DI14:DK14"/>
    <mergeCell ref="DL14:DN14"/>
    <mergeCell ref="BE14:BF14"/>
    <mergeCell ref="BG14:BI14"/>
    <mergeCell ref="BJ14:BL14"/>
    <mergeCell ref="BQ14:BR14"/>
    <mergeCell ref="BT14:CF14"/>
    <mergeCell ref="CG14:CH14"/>
    <mergeCell ref="KO13:KP13"/>
    <mergeCell ref="KQ13:KR13"/>
    <mergeCell ref="KS13:KU13"/>
    <mergeCell ref="G14:H14"/>
    <mergeCell ref="L14:M14"/>
    <mergeCell ref="Q14:R14"/>
    <mergeCell ref="V14:W14"/>
    <mergeCell ref="AF14:AJ14"/>
    <mergeCell ref="AK14:AL14"/>
    <mergeCell ref="AR14:BD14"/>
    <mergeCell ref="IZ13:JL13"/>
    <mergeCell ref="JM13:JN13"/>
    <mergeCell ref="JO13:JQ13"/>
    <mergeCell ref="JR13:JT13"/>
    <mergeCell ref="JY13:JZ13"/>
    <mergeCell ref="KB13:KN13"/>
    <mergeCell ref="HP13:HR13"/>
    <mergeCell ref="HW13:HX13"/>
    <mergeCell ref="HZ13:IL13"/>
    <mergeCell ref="IM13:IN13"/>
    <mergeCell ref="IO13:IP13"/>
    <mergeCell ref="IQ13:IS13"/>
    <mergeCell ref="GK13:GL13"/>
    <mergeCell ref="GM13:GN13"/>
    <mergeCell ref="GO13:GQ13"/>
    <mergeCell ref="GX13:HJ13"/>
    <mergeCell ref="HK13:HL13"/>
    <mergeCell ref="HM13:HO13"/>
    <mergeCell ref="EV13:FH13"/>
    <mergeCell ref="FI13:FJ13"/>
    <mergeCell ref="FK13:FM13"/>
    <mergeCell ref="FN13:FP13"/>
    <mergeCell ref="FU13:FV13"/>
    <mergeCell ref="FX13:GJ13"/>
    <mergeCell ref="DL13:DN13"/>
    <mergeCell ref="DS13:DT13"/>
    <mergeCell ref="DV13:EH13"/>
    <mergeCell ref="EI13:EJ13"/>
    <mergeCell ref="EK13:EL13"/>
    <mergeCell ref="EM13:EO13"/>
    <mergeCell ref="CG13:CH13"/>
    <mergeCell ref="CI13:CJ13"/>
    <mergeCell ref="CK13:CM13"/>
    <mergeCell ref="CT13:DF13"/>
    <mergeCell ref="DG13:DH13"/>
    <mergeCell ref="DI13:DK13"/>
    <mergeCell ref="AR13:BD13"/>
    <mergeCell ref="BE13:BF13"/>
    <mergeCell ref="BG13:BI13"/>
    <mergeCell ref="BJ13:BL13"/>
    <mergeCell ref="BQ13:BR13"/>
    <mergeCell ref="BT13:CF13"/>
    <mergeCell ref="Q13:R13"/>
    <mergeCell ref="S13:T14"/>
    <mergeCell ref="V13:W13"/>
    <mergeCell ref="X13:Y14"/>
    <mergeCell ref="AF13:AJ13"/>
    <mergeCell ref="AK13:AL13"/>
    <mergeCell ref="B13:C14"/>
    <mergeCell ref="E13:F14"/>
    <mergeCell ref="G13:H13"/>
    <mergeCell ref="I13:J14"/>
    <mergeCell ref="L13:M13"/>
    <mergeCell ref="N13:O14"/>
    <mergeCell ref="JR12:JT12"/>
    <mergeCell ref="JY12:JZ12"/>
    <mergeCell ref="KB12:KN12"/>
    <mergeCell ref="KO12:KP12"/>
    <mergeCell ref="KQ12:KR12"/>
    <mergeCell ref="KS12:KU12"/>
    <mergeCell ref="IM12:IN12"/>
    <mergeCell ref="IO12:IP12"/>
    <mergeCell ref="IQ12:IS12"/>
    <mergeCell ref="IZ12:JL12"/>
    <mergeCell ref="JM12:JN12"/>
    <mergeCell ref="JO12:JQ12"/>
    <mergeCell ref="GX12:HJ12"/>
    <mergeCell ref="HK12:HL12"/>
    <mergeCell ref="HM12:HO12"/>
    <mergeCell ref="HP12:HR12"/>
    <mergeCell ref="HW12:HX12"/>
    <mergeCell ref="HZ12:IL12"/>
    <mergeCell ref="FN12:FP12"/>
    <mergeCell ref="FU12:FV12"/>
    <mergeCell ref="FX12:GJ12"/>
    <mergeCell ref="GK12:GL12"/>
    <mergeCell ref="GM12:GN12"/>
    <mergeCell ref="GO12:GQ12"/>
    <mergeCell ref="EI12:EJ12"/>
    <mergeCell ref="EK12:EL12"/>
    <mergeCell ref="EM12:EO12"/>
    <mergeCell ref="EV12:FH12"/>
    <mergeCell ref="FI12:FJ12"/>
    <mergeCell ref="FK12:FM12"/>
    <mergeCell ref="CT12:DF12"/>
    <mergeCell ref="DG12:DH12"/>
    <mergeCell ref="DI12:DK12"/>
    <mergeCell ref="DL12:DN12"/>
    <mergeCell ref="DS12:DT12"/>
    <mergeCell ref="DV12:EH12"/>
    <mergeCell ref="BJ12:BL12"/>
    <mergeCell ref="BQ12:BR12"/>
    <mergeCell ref="BT12:CF12"/>
    <mergeCell ref="CG12:CH12"/>
    <mergeCell ref="CI12:CJ12"/>
    <mergeCell ref="CK12:CM12"/>
    <mergeCell ref="KQ11:KR11"/>
    <mergeCell ref="KS11:KU11"/>
    <mergeCell ref="Q12:R12"/>
    <mergeCell ref="V12:W12"/>
    <mergeCell ref="AA12:AB12"/>
    <mergeCell ref="AF12:AJ12"/>
    <mergeCell ref="AK12:AL12"/>
    <mergeCell ref="AR12:BD12"/>
    <mergeCell ref="BE12:BF12"/>
    <mergeCell ref="BG12:BI12"/>
    <mergeCell ref="JM11:JN11"/>
    <mergeCell ref="JO11:JQ11"/>
    <mergeCell ref="JR11:JT11"/>
    <mergeCell ref="JY11:JZ11"/>
    <mergeCell ref="KB11:KN11"/>
    <mergeCell ref="KO11:KP11"/>
    <mergeCell ref="HW11:HX11"/>
    <mergeCell ref="HZ11:IL11"/>
    <mergeCell ref="IM11:IN11"/>
    <mergeCell ref="IO11:IP11"/>
    <mergeCell ref="IQ11:IS11"/>
    <mergeCell ref="IZ11:JL11"/>
    <mergeCell ref="GM11:GN11"/>
    <mergeCell ref="GO11:GQ11"/>
    <mergeCell ref="GX11:HJ11"/>
    <mergeCell ref="HK11:HL11"/>
    <mergeCell ref="HM11:HO11"/>
    <mergeCell ref="HP11:HR11"/>
    <mergeCell ref="FI11:FJ11"/>
    <mergeCell ref="FK11:FM11"/>
    <mergeCell ref="FN11:FP11"/>
    <mergeCell ref="FU11:FV11"/>
    <mergeCell ref="FX11:GJ11"/>
    <mergeCell ref="GK11:GL11"/>
    <mergeCell ref="DS11:DT11"/>
    <mergeCell ref="DV11:EH11"/>
    <mergeCell ref="EI11:EJ11"/>
    <mergeCell ref="EK11:EL11"/>
    <mergeCell ref="EM11:EO11"/>
    <mergeCell ref="EV11:FH11"/>
    <mergeCell ref="CI11:CJ11"/>
    <mergeCell ref="CK11:CM11"/>
    <mergeCell ref="CT11:DF11"/>
    <mergeCell ref="DG11:DH11"/>
    <mergeCell ref="DI11:DK11"/>
    <mergeCell ref="DL11:DN11"/>
    <mergeCell ref="BE11:BF11"/>
    <mergeCell ref="BG11:BI11"/>
    <mergeCell ref="BJ11:BL11"/>
    <mergeCell ref="BQ11:BR11"/>
    <mergeCell ref="BT11:CF11"/>
    <mergeCell ref="CG11:CH11"/>
    <mergeCell ref="V11:W11"/>
    <mergeCell ref="X11:Y12"/>
    <mergeCell ref="AA11:AB11"/>
    <mergeCell ref="AC11:AD12"/>
    <mergeCell ref="AF11:AN11"/>
    <mergeCell ref="AR11:BD11"/>
    <mergeCell ref="KQ10:KR10"/>
    <mergeCell ref="KS10:KU10"/>
    <mergeCell ref="B11:C12"/>
    <mergeCell ref="E11:F12"/>
    <mergeCell ref="G11:H12"/>
    <mergeCell ref="I11:J12"/>
    <mergeCell ref="L11:M12"/>
    <mergeCell ref="N11:O12"/>
    <mergeCell ref="Q11:R11"/>
    <mergeCell ref="S11:T12"/>
    <mergeCell ref="JM10:JN10"/>
    <mergeCell ref="JO10:JQ10"/>
    <mergeCell ref="JR10:JT10"/>
    <mergeCell ref="JY10:JZ10"/>
    <mergeCell ref="KB10:KN10"/>
    <mergeCell ref="KO10:KP10"/>
    <mergeCell ref="HW10:HX10"/>
    <mergeCell ref="HZ10:IL10"/>
    <mergeCell ref="IM10:IN10"/>
    <mergeCell ref="IO10:IP10"/>
    <mergeCell ref="IQ10:IS10"/>
    <mergeCell ref="IZ10:JL10"/>
    <mergeCell ref="GM10:GN10"/>
    <mergeCell ref="GO10:GQ10"/>
    <mergeCell ref="GX10:HJ10"/>
    <mergeCell ref="HK10:HL10"/>
    <mergeCell ref="HM10:HO10"/>
    <mergeCell ref="HP10:HR10"/>
    <mergeCell ref="FI10:FJ10"/>
    <mergeCell ref="FK10:FM10"/>
    <mergeCell ref="FN10:FP10"/>
    <mergeCell ref="FU10:FV10"/>
    <mergeCell ref="FX10:GJ10"/>
    <mergeCell ref="GK10:GL10"/>
    <mergeCell ref="DS10:DT10"/>
    <mergeCell ref="DV10:EH10"/>
    <mergeCell ref="EI10:EJ10"/>
    <mergeCell ref="EK10:EL10"/>
    <mergeCell ref="EM10:EO10"/>
    <mergeCell ref="EV10:FH10"/>
    <mergeCell ref="CI10:CJ10"/>
    <mergeCell ref="CK10:CM10"/>
    <mergeCell ref="CT10:DF10"/>
    <mergeCell ref="DG10:DH10"/>
    <mergeCell ref="DI10:DK10"/>
    <mergeCell ref="DL10:DN10"/>
    <mergeCell ref="KO9:KP9"/>
    <mergeCell ref="KQ9:KR9"/>
    <mergeCell ref="KS9:KU9"/>
    <mergeCell ref="AR10:BD10"/>
    <mergeCell ref="BE10:BF10"/>
    <mergeCell ref="BG10:BI10"/>
    <mergeCell ref="BJ10:BL10"/>
    <mergeCell ref="BQ10:BR10"/>
    <mergeCell ref="BT10:CF10"/>
    <mergeCell ref="CG10:CH10"/>
    <mergeCell ref="IZ9:JL9"/>
    <mergeCell ref="JM9:JN9"/>
    <mergeCell ref="JO9:JQ9"/>
    <mergeCell ref="JR9:JT9"/>
    <mergeCell ref="JY9:JZ9"/>
    <mergeCell ref="KB9:KN9"/>
    <mergeCell ref="HP9:HR9"/>
    <mergeCell ref="HW9:HX9"/>
    <mergeCell ref="HZ9:IL9"/>
    <mergeCell ref="IM9:IN9"/>
    <mergeCell ref="IO9:IP9"/>
    <mergeCell ref="IQ9:IS9"/>
    <mergeCell ref="GK9:GL9"/>
    <mergeCell ref="GM9:GN9"/>
    <mergeCell ref="GO9:GQ9"/>
    <mergeCell ref="GX9:HJ9"/>
    <mergeCell ref="HK9:HL9"/>
    <mergeCell ref="HM9:HO9"/>
    <mergeCell ref="EV9:FH9"/>
    <mergeCell ref="FI9:FJ9"/>
    <mergeCell ref="FK9:FM9"/>
    <mergeCell ref="FN9:FP9"/>
    <mergeCell ref="FU9:FV9"/>
    <mergeCell ref="FX9:GJ9"/>
    <mergeCell ref="DL9:DN9"/>
    <mergeCell ref="DS9:DT9"/>
    <mergeCell ref="DV9:EH9"/>
    <mergeCell ref="EI9:EJ9"/>
    <mergeCell ref="EK9:EL9"/>
    <mergeCell ref="EM9:EO9"/>
    <mergeCell ref="KS8:KU8"/>
    <mergeCell ref="H9:AM9"/>
    <mergeCell ref="AR9:BD9"/>
    <mergeCell ref="BG9:BI9"/>
    <mergeCell ref="BJ9:BL9"/>
    <mergeCell ref="BT9:CF9"/>
    <mergeCell ref="CI9:CJ9"/>
    <mergeCell ref="CT9:DF9"/>
    <mergeCell ref="DG9:DH9"/>
    <mergeCell ref="DI9:DK9"/>
    <mergeCell ref="JO8:JQ8"/>
    <mergeCell ref="JR8:JT8"/>
    <mergeCell ref="JY8:JZ8"/>
    <mergeCell ref="KB8:KN8"/>
    <mergeCell ref="KO8:KP8"/>
    <mergeCell ref="KQ8:KR8"/>
    <mergeCell ref="HZ8:IL8"/>
    <mergeCell ref="IM8:IN8"/>
    <mergeCell ref="IO8:IP8"/>
    <mergeCell ref="IQ8:IS8"/>
    <mergeCell ref="IZ8:JL8"/>
    <mergeCell ref="JM8:JN8"/>
    <mergeCell ref="GO8:GQ8"/>
    <mergeCell ref="GX8:HJ8"/>
    <mergeCell ref="HK8:HL8"/>
    <mergeCell ref="HM8:HO8"/>
    <mergeCell ref="HP8:HR8"/>
    <mergeCell ref="HW8:HX8"/>
    <mergeCell ref="FK8:FM8"/>
    <mergeCell ref="FN8:FP8"/>
    <mergeCell ref="FU8:FV8"/>
    <mergeCell ref="FX8:GJ8"/>
    <mergeCell ref="GK8:GL8"/>
    <mergeCell ref="GM8:GN8"/>
    <mergeCell ref="DV8:EH8"/>
    <mergeCell ref="EI8:EJ8"/>
    <mergeCell ref="EK8:EL8"/>
    <mergeCell ref="EM8:EO8"/>
    <mergeCell ref="EV8:FH8"/>
    <mergeCell ref="FI8:FJ8"/>
    <mergeCell ref="KS7:KU7"/>
    <mergeCell ref="H8:L8"/>
    <mergeCell ref="R8:W8"/>
    <mergeCell ref="AD8:AH8"/>
    <mergeCell ref="AQ8:CP8"/>
    <mergeCell ref="CT8:DF8"/>
    <mergeCell ref="DG8:DH8"/>
    <mergeCell ref="DI8:DK8"/>
    <mergeCell ref="DL8:DN8"/>
    <mergeCell ref="DS8:DT8"/>
    <mergeCell ref="JO7:JQ7"/>
    <mergeCell ref="JR7:JT7"/>
    <mergeCell ref="JY7:JZ7"/>
    <mergeCell ref="KB7:KN7"/>
    <mergeCell ref="KO7:KP7"/>
    <mergeCell ref="KQ7:KR7"/>
    <mergeCell ref="HZ7:IL7"/>
    <mergeCell ref="IM7:IN7"/>
    <mergeCell ref="IO7:IP7"/>
    <mergeCell ref="IQ7:IS7"/>
    <mergeCell ref="IZ7:JL7"/>
    <mergeCell ref="JM7:JN7"/>
    <mergeCell ref="GO7:GQ7"/>
    <mergeCell ref="GX7:HJ7"/>
    <mergeCell ref="HK7:HL7"/>
    <mergeCell ref="HM7:HO7"/>
    <mergeCell ref="HP7:HR7"/>
    <mergeCell ref="HW7:HX7"/>
    <mergeCell ref="FK7:FM7"/>
    <mergeCell ref="FN7:FP7"/>
    <mergeCell ref="FU7:FV7"/>
    <mergeCell ref="FX7:GJ7"/>
    <mergeCell ref="GK7:GL7"/>
    <mergeCell ref="GM7:GN7"/>
    <mergeCell ref="DV7:EH7"/>
    <mergeCell ref="EI7:EJ7"/>
    <mergeCell ref="EK7:EL7"/>
    <mergeCell ref="EM7:EO7"/>
    <mergeCell ref="EV7:FH7"/>
    <mergeCell ref="FI7:FJ7"/>
    <mergeCell ref="CI7:CJ7"/>
    <mergeCell ref="CT7:DF7"/>
    <mergeCell ref="DG7:DH7"/>
    <mergeCell ref="DI7:DK7"/>
    <mergeCell ref="DL7:DN7"/>
    <mergeCell ref="DS7:DT7"/>
    <mergeCell ref="BT7:BU7"/>
    <mergeCell ref="BV7:BX7"/>
    <mergeCell ref="BY7:BZ7"/>
    <mergeCell ref="CA7:CC7"/>
    <mergeCell ref="CD7:CE7"/>
    <mergeCell ref="CF7:CH7"/>
    <mergeCell ref="BE7:BF7"/>
    <mergeCell ref="BG7:BI7"/>
    <mergeCell ref="BJ7:BK7"/>
    <mergeCell ref="BL7:BN7"/>
    <mergeCell ref="BO7:BP7"/>
    <mergeCell ref="BQ7:BS7"/>
    <mergeCell ref="KQ6:KR6"/>
    <mergeCell ref="KS6:KU6"/>
    <mergeCell ref="O7:W7"/>
    <mergeCell ref="AA7:AF7"/>
    <mergeCell ref="AK7:AO7"/>
    <mergeCell ref="AR7:AT7"/>
    <mergeCell ref="AU7:AV7"/>
    <mergeCell ref="AW7:AY7"/>
    <mergeCell ref="AZ7:BA7"/>
    <mergeCell ref="BB7:BD7"/>
    <mergeCell ref="JM6:JN6"/>
    <mergeCell ref="JO6:JQ6"/>
    <mergeCell ref="JR6:JT6"/>
    <mergeCell ref="JY6:JZ6"/>
    <mergeCell ref="KB6:KN6"/>
    <mergeCell ref="KO6:KP6"/>
    <mergeCell ref="HW6:HX6"/>
    <mergeCell ref="HZ6:IL6"/>
    <mergeCell ref="IM6:IN6"/>
    <mergeCell ref="IO6:IP6"/>
    <mergeCell ref="IQ6:IS6"/>
    <mergeCell ref="IZ6:JL6"/>
    <mergeCell ref="GM6:GN6"/>
    <mergeCell ref="GO6:GQ6"/>
    <mergeCell ref="GX6:HJ6"/>
    <mergeCell ref="HK6:HL6"/>
    <mergeCell ref="HM6:HO6"/>
    <mergeCell ref="HP6:HR6"/>
    <mergeCell ref="FI6:FJ6"/>
    <mergeCell ref="FK6:FM6"/>
    <mergeCell ref="FN6:FP6"/>
    <mergeCell ref="FU6:FV6"/>
    <mergeCell ref="FX6:GJ6"/>
    <mergeCell ref="GK6:GL6"/>
    <mergeCell ref="DS6:DT6"/>
    <mergeCell ref="DV6:EH6"/>
    <mergeCell ref="EI6:EJ6"/>
    <mergeCell ref="EK6:EL6"/>
    <mergeCell ref="EM6:EO6"/>
    <mergeCell ref="EV6:FH6"/>
    <mergeCell ref="KO5:KP5"/>
    <mergeCell ref="KQ5:KR5"/>
    <mergeCell ref="KS5:KU5"/>
    <mergeCell ref="O6:W6"/>
    <mergeCell ref="Z6:AI6"/>
    <mergeCell ref="AL6:AO6"/>
    <mergeCell ref="CT6:DF6"/>
    <mergeCell ref="DG6:DH6"/>
    <mergeCell ref="DI6:DK6"/>
    <mergeCell ref="DL6:DN6"/>
    <mergeCell ref="IZ5:JL5"/>
    <mergeCell ref="JM5:JN5"/>
    <mergeCell ref="JO5:JQ5"/>
    <mergeCell ref="JR5:JT5"/>
    <mergeCell ref="JY5:JZ5"/>
    <mergeCell ref="KB5:KN5"/>
    <mergeCell ref="HP5:HR5"/>
    <mergeCell ref="HW5:HX5"/>
    <mergeCell ref="HZ5:IL5"/>
    <mergeCell ref="IM5:IN5"/>
    <mergeCell ref="IO5:IP5"/>
    <mergeCell ref="IQ5:IS5"/>
    <mergeCell ref="GK5:GL5"/>
    <mergeCell ref="GM5:GN5"/>
    <mergeCell ref="GO5:GQ5"/>
    <mergeCell ref="GX5:HJ5"/>
    <mergeCell ref="HK5:HL5"/>
    <mergeCell ref="HM5:HO5"/>
    <mergeCell ref="EV5:FH5"/>
    <mergeCell ref="FI5:FJ5"/>
    <mergeCell ref="FK5:FM5"/>
    <mergeCell ref="FN5:FP5"/>
    <mergeCell ref="FU5:FV5"/>
    <mergeCell ref="FX5:GJ5"/>
    <mergeCell ref="DL5:DN5"/>
    <mergeCell ref="DS5:DT5"/>
    <mergeCell ref="DV5:EH5"/>
    <mergeCell ref="EI5:EJ5"/>
    <mergeCell ref="EK5:EL5"/>
    <mergeCell ref="EM5:EO5"/>
    <mergeCell ref="BT5:BU5"/>
    <mergeCell ref="BV5:BX5"/>
    <mergeCell ref="BY5:BZ5"/>
    <mergeCell ref="CT5:DF5"/>
    <mergeCell ref="DG5:DH5"/>
    <mergeCell ref="DI5:DK5"/>
    <mergeCell ref="BE5:BF5"/>
    <mergeCell ref="BG5:BI5"/>
    <mergeCell ref="BJ5:BK5"/>
    <mergeCell ref="BL5:BN5"/>
    <mergeCell ref="BO5:BP5"/>
    <mergeCell ref="BQ5:BS5"/>
    <mergeCell ref="KS4:KU4"/>
    <mergeCell ref="B5:L7"/>
    <mergeCell ref="O5:W5"/>
    <mergeCell ref="Z5:AI5"/>
    <mergeCell ref="AM5:AO5"/>
    <mergeCell ref="AR5:AT5"/>
    <mergeCell ref="AU5:AV5"/>
    <mergeCell ref="AW5:AY5"/>
    <mergeCell ref="AZ5:BA5"/>
    <mergeCell ref="BB5:BD5"/>
    <mergeCell ref="JO4:JQ4"/>
    <mergeCell ref="JR4:JT4"/>
    <mergeCell ref="JY4:JZ4"/>
    <mergeCell ref="KB4:KN4"/>
    <mergeCell ref="KO4:KP4"/>
    <mergeCell ref="KQ4:KR4"/>
    <mergeCell ref="HZ4:IL4"/>
    <mergeCell ref="IM4:IN4"/>
    <mergeCell ref="IO4:IP4"/>
    <mergeCell ref="IQ4:IS4"/>
    <mergeCell ref="IZ4:JL4"/>
    <mergeCell ref="JM4:JN4"/>
    <mergeCell ref="GO4:GQ4"/>
    <mergeCell ref="GX4:HJ4"/>
    <mergeCell ref="HK4:HL4"/>
    <mergeCell ref="HM4:HO4"/>
    <mergeCell ref="HP4:HR4"/>
    <mergeCell ref="HW4:HX4"/>
    <mergeCell ref="FK4:FM4"/>
    <mergeCell ref="FN4:FP4"/>
    <mergeCell ref="FU4:FV4"/>
    <mergeCell ref="FX4:GJ4"/>
    <mergeCell ref="GK4:GL4"/>
    <mergeCell ref="GM4:GN4"/>
    <mergeCell ref="DV4:EH4"/>
    <mergeCell ref="EI4:EJ4"/>
    <mergeCell ref="EK4:EL4"/>
    <mergeCell ref="EM4:EO4"/>
    <mergeCell ref="EV4:FH4"/>
    <mergeCell ref="FI4:FJ4"/>
    <mergeCell ref="IZ3:JL3"/>
    <mergeCell ref="JO3:JQ3"/>
    <mergeCell ref="JR3:JT3"/>
    <mergeCell ref="KB3:KN3"/>
    <mergeCell ref="KQ3:KR3"/>
    <mergeCell ref="CT4:DF4"/>
    <mergeCell ref="DG4:DH4"/>
    <mergeCell ref="DI4:DK4"/>
    <mergeCell ref="DL4:DN4"/>
    <mergeCell ref="DS4:DT4"/>
    <mergeCell ref="GM3:GN3"/>
    <mergeCell ref="GX3:HJ3"/>
    <mergeCell ref="HM3:HO3"/>
    <mergeCell ref="HP3:HR3"/>
    <mergeCell ref="HZ3:IL3"/>
    <mergeCell ref="IO3:IP3"/>
    <mergeCell ref="DV3:EH3"/>
    <mergeCell ref="EK3:EL3"/>
    <mergeCell ref="EV3:FH3"/>
    <mergeCell ref="FK3:FM3"/>
    <mergeCell ref="FN3:FP3"/>
    <mergeCell ref="FX3:GJ3"/>
    <mergeCell ref="AQ2:CP3"/>
    <mergeCell ref="CS2:ER2"/>
    <mergeCell ref="EU2:GT2"/>
    <mergeCell ref="GW2:IV2"/>
    <mergeCell ref="IY2:KX2"/>
    <mergeCell ref="G3:N3"/>
    <mergeCell ref="AH3:AO3"/>
    <mergeCell ref="CT3:DF3"/>
    <mergeCell ref="DI3:DK3"/>
    <mergeCell ref="DL3:DN3"/>
    <mergeCell ref="B1:AO1"/>
    <mergeCell ref="AQ1:CP1"/>
    <mergeCell ref="CS1:ER1"/>
    <mergeCell ref="EU1:GT1"/>
    <mergeCell ref="GW1:IV1"/>
    <mergeCell ref="IY1:KX1"/>
  </mergeCells>
  <conditionalFormatting sqref="L45 R45 R48 L48 L50 R50">
    <cfRule type="notContainsText" dxfId="65" priority="66" operator="notContains" text="Aucune">
      <formula>ISERROR(SEARCH("Aucune",L45))</formula>
    </cfRule>
  </conditionalFormatting>
  <conditionalFormatting sqref="D32:K33">
    <cfRule type="notContainsText" dxfId="64" priority="65" operator="notContains" text="Pas d'anneau">
      <formula>ISERROR(SEARCH("Pas d'anneau",D32))</formula>
    </cfRule>
  </conditionalFormatting>
  <conditionalFormatting sqref="D28:K29">
    <cfRule type="notContainsText" dxfId="63" priority="64" operator="notContains" text="Pas de bracelet">
      <formula>ISERROR(SEARCH("Pas de bracelet",D28))</formula>
    </cfRule>
  </conditionalFormatting>
  <conditionalFormatting sqref="D36:K37">
    <cfRule type="notContainsText" dxfId="62" priority="63" operator="notContains" text="Aucun">
      <formula>ISERROR(SEARCH("Aucun",D36))</formula>
    </cfRule>
  </conditionalFormatting>
  <conditionalFormatting sqref="AM5:AO5">
    <cfRule type="expression" dxfId="61" priority="62">
      <formula>ISBLANK(AM5)</formula>
    </cfRule>
  </conditionalFormatting>
  <conditionalFormatting sqref="B11:C12">
    <cfRule type="expression" dxfId="60" priority="61">
      <formula>+ISBLANK(B11)</formula>
    </cfRule>
  </conditionalFormatting>
  <conditionalFormatting sqref="B13:C14">
    <cfRule type="expression" dxfId="59" priority="60">
      <formula>ISBLANK(B13)</formula>
    </cfRule>
  </conditionalFormatting>
  <conditionalFormatting sqref="B15:C16">
    <cfRule type="expression" dxfId="58" priority="59">
      <formula>ISBLANK(B15)</formula>
    </cfRule>
  </conditionalFormatting>
  <conditionalFormatting sqref="B17:C18">
    <cfRule type="expression" dxfId="57" priority="58">
      <formula>ISBLANK(B17)</formula>
    </cfRule>
  </conditionalFormatting>
  <conditionalFormatting sqref="B19:C20">
    <cfRule type="expression" dxfId="56" priority="57">
      <formula>ISBLANK(B19)</formula>
    </cfRule>
  </conditionalFormatting>
  <conditionalFormatting sqref="B21:C22">
    <cfRule type="expression" dxfId="55" priority="56">
      <formula>ISBLANK(B21)</formula>
    </cfRule>
  </conditionalFormatting>
  <conditionalFormatting sqref="D11">
    <cfRule type="expression" dxfId="54" priority="55">
      <formula>ISBLANK(D11)</formula>
    </cfRule>
  </conditionalFormatting>
  <conditionalFormatting sqref="G61">
    <cfRule type="expression" dxfId="53" priority="54">
      <formula>ISBLANK(G61)</formula>
    </cfRule>
  </conditionalFormatting>
  <conditionalFormatting sqref="AA39">
    <cfRule type="expression" dxfId="52" priority="53">
      <formula>ISBLANK(AA39)</formula>
    </cfRule>
  </conditionalFormatting>
  <conditionalFormatting sqref="D26:K27">
    <cfRule type="notContainsText" dxfId="51" priority="52" operator="notContains" text="Aucune">
      <formula>ISERROR(SEARCH("Aucune",D26))</formula>
    </cfRule>
  </conditionalFormatting>
  <conditionalFormatting sqref="D30:K31">
    <cfRule type="notContainsText" dxfId="50" priority="51" operator="notContains" text="Aucun">
      <formula>ISERROR(SEARCH("Aucun",D30))</formula>
    </cfRule>
  </conditionalFormatting>
  <conditionalFormatting sqref="E66:I66">
    <cfRule type="cellIs" dxfId="49" priority="50" operator="equal">
      <formula>$F$81</formula>
    </cfRule>
  </conditionalFormatting>
  <conditionalFormatting sqref="H9:AM9 AK7:AO7 AL6:AO6">
    <cfRule type="cellIs" dxfId="48" priority="49" operator="equal">
      <formula>$AO$8</formula>
    </cfRule>
  </conditionalFormatting>
  <conditionalFormatting sqref="G3:N3 AH3:AO3 B5:L7">
    <cfRule type="cellIs" dxfId="47" priority="48" operator="equal">
      <formula>$B$4</formula>
    </cfRule>
  </conditionalFormatting>
  <conditionalFormatting sqref="R47 L47">
    <cfRule type="notContainsText" dxfId="46" priority="47" operator="notContains" text="Aucune">
      <formula>ISERROR(SEARCH("Aucune",L47))</formula>
    </cfRule>
  </conditionalFormatting>
  <conditionalFormatting sqref="R46 L46">
    <cfRule type="notContainsText" dxfId="45" priority="46" operator="notContains" text="Aucune">
      <formula>ISERROR(SEARCH("Aucune",L46))</formula>
    </cfRule>
  </conditionalFormatting>
  <conditionalFormatting sqref="L51 R51">
    <cfRule type="notContainsText" dxfId="44" priority="45" operator="notContains" text="Aucune">
      <formula>ISERROR(SEARCH("Aucune",L51))</formula>
    </cfRule>
  </conditionalFormatting>
  <conditionalFormatting sqref="E67:I67">
    <cfRule type="cellIs" dxfId="43" priority="44" operator="equal">
      <formula>$F$81</formula>
    </cfRule>
  </conditionalFormatting>
  <conditionalFormatting sqref="N65:R65">
    <cfRule type="cellIs" dxfId="42" priority="43" operator="equal">
      <formula>$F$81</formula>
    </cfRule>
  </conditionalFormatting>
  <conditionalFormatting sqref="N66:R66">
    <cfRule type="cellIs" dxfId="41" priority="42" operator="equal">
      <formula>$F$81</formula>
    </cfRule>
  </conditionalFormatting>
  <conditionalFormatting sqref="V66:Z66">
    <cfRule type="cellIs" dxfId="40" priority="40" operator="equal">
      <formula>$F$81</formula>
    </cfRule>
  </conditionalFormatting>
  <conditionalFormatting sqref="N67:R67">
    <cfRule type="cellIs" dxfId="39" priority="41" operator="equal">
      <formula>$F$81</formula>
    </cfRule>
  </conditionalFormatting>
  <conditionalFormatting sqref="V67:Z67">
    <cfRule type="cellIs" dxfId="38" priority="39" operator="equal">
      <formula>$F$81</formula>
    </cfRule>
  </conditionalFormatting>
  <conditionalFormatting sqref="AB66:AF66">
    <cfRule type="cellIs" dxfId="37" priority="38" operator="equal">
      <formula>$F$81</formula>
    </cfRule>
  </conditionalFormatting>
  <conditionalFormatting sqref="AB67:AF67">
    <cfRule type="cellIs" dxfId="36" priority="37" operator="equal">
      <formula>$F$81</formula>
    </cfRule>
  </conditionalFormatting>
  <conditionalFormatting sqref="AH67:AN67">
    <cfRule type="cellIs" dxfId="35" priority="35" operator="equal">
      <formula>$F$81</formula>
    </cfRule>
  </conditionalFormatting>
  <conditionalFormatting sqref="AH66:AN66">
    <cfRule type="cellIs" dxfId="34" priority="36" operator="equal">
      <formula>$F$81</formula>
    </cfRule>
  </conditionalFormatting>
  <conditionalFormatting sqref="BE9">
    <cfRule type="cellIs" dxfId="33" priority="34" operator="greaterThan">
      <formula>$AU$5</formula>
    </cfRule>
  </conditionalFormatting>
  <conditionalFormatting sqref="CG9">
    <cfRule type="cellIs" dxfId="32" priority="33" operator="greaterThan">
      <formula>$AU$7</formula>
    </cfRule>
  </conditionalFormatting>
  <conditionalFormatting sqref="BQ9">
    <cfRule type="cellIs" dxfId="31" priority="32" operator="between">
      <formula>$S$13</formula>
      <formula>$X$13</formula>
    </cfRule>
  </conditionalFormatting>
  <conditionalFormatting sqref="DG3">
    <cfRule type="cellIs" dxfId="30" priority="29" operator="greaterThan">
      <formula>$AZ$5</formula>
    </cfRule>
  </conditionalFormatting>
  <conditionalFormatting sqref="EI3">
    <cfRule type="cellIs" dxfId="29" priority="28" operator="greaterThan">
      <formula>$AZ$7</formula>
    </cfRule>
  </conditionalFormatting>
  <conditionalFormatting sqref="DS3">
    <cfRule type="cellIs" dxfId="28" priority="27" operator="between">
      <formula>$S$13</formula>
      <formula>$X$13</formula>
    </cfRule>
  </conditionalFormatting>
  <conditionalFormatting sqref="DG41">
    <cfRule type="cellIs" dxfId="27" priority="25" operator="greaterThan">
      <formula>$BE$5</formula>
    </cfRule>
  </conditionalFormatting>
  <conditionalFormatting sqref="EI41">
    <cfRule type="cellIs" dxfId="26" priority="24" operator="greaterThan">
      <formula>$BE$7</formula>
    </cfRule>
  </conditionalFormatting>
  <conditionalFormatting sqref="DS41">
    <cfRule type="cellIs" dxfId="25" priority="23" operator="between">
      <formula>$S$13</formula>
      <formula>$X$13</formula>
    </cfRule>
  </conditionalFormatting>
  <conditionalFormatting sqref="FI3">
    <cfRule type="cellIs" dxfId="24" priority="22" operator="greaterThan">
      <formula>$BJ$5</formula>
    </cfRule>
  </conditionalFormatting>
  <conditionalFormatting sqref="GK3">
    <cfRule type="cellIs" dxfId="23" priority="21" operator="greaterThan">
      <formula>$BJ$7</formula>
    </cfRule>
  </conditionalFormatting>
  <conditionalFormatting sqref="FU3">
    <cfRule type="cellIs" dxfId="22" priority="20" operator="between">
      <formula>$S$13</formula>
      <formula>$X$13</formula>
    </cfRule>
  </conditionalFormatting>
  <conditionalFormatting sqref="FI37">
    <cfRule type="cellIs" dxfId="21" priority="18" operator="greaterThan">
      <formula>$BO$5</formula>
    </cfRule>
  </conditionalFormatting>
  <conditionalFormatting sqref="GK37">
    <cfRule type="cellIs" dxfId="20" priority="17" operator="greaterThan">
      <formula>$BO$7</formula>
    </cfRule>
  </conditionalFormatting>
  <conditionalFormatting sqref="FU37">
    <cfRule type="cellIs" dxfId="19" priority="16" operator="between">
      <formula>$S$13</formula>
      <formula>$X$13</formula>
    </cfRule>
  </conditionalFormatting>
  <conditionalFormatting sqref="HK3">
    <cfRule type="cellIs" dxfId="18" priority="15" operator="greaterThan">
      <formula>$BT$5</formula>
    </cfRule>
  </conditionalFormatting>
  <conditionalFormatting sqref="IM3">
    <cfRule type="cellIs" dxfId="17" priority="14" operator="greaterThan">
      <formula>$BT$7</formula>
    </cfRule>
  </conditionalFormatting>
  <conditionalFormatting sqref="HW3">
    <cfRule type="cellIs" dxfId="16" priority="13" operator="between">
      <formula>$S$13</formula>
      <formula>$X$13</formula>
    </cfRule>
  </conditionalFormatting>
  <conditionalFormatting sqref="HK35">
    <cfRule type="cellIs" dxfId="15" priority="11" operator="greaterThan">
      <formula>$BY$5</formula>
    </cfRule>
  </conditionalFormatting>
  <conditionalFormatting sqref="IM35">
    <cfRule type="cellIs" dxfId="14" priority="10" operator="greaterThan">
      <formula>$BY$7</formula>
    </cfRule>
  </conditionalFormatting>
  <conditionalFormatting sqref="HW35">
    <cfRule type="cellIs" dxfId="13" priority="9" operator="between">
      <formula>$S$13</formula>
      <formula>$X$13</formula>
    </cfRule>
  </conditionalFormatting>
  <conditionalFormatting sqref="JM3">
    <cfRule type="cellIs" dxfId="12" priority="8" operator="greaterThan">
      <formula>$AU$5</formula>
    </cfRule>
  </conditionalFormatting>
  <conditionalFormatting sqref="KO3">
    <cfRule type="cellIs" dxfId="11" priority="7" operator="greaterThan">
      <formula>$CD$7</formula>
    </cfRule>
  </conditionalFormatting>
  <conditionalFormatting sqref="JY3">
    <cfRule type="cellIs" dxfId="10" priority="6" operator="between">
      <formula>$S$13</formula>
      <formula>$X$13</formula>
    </cfRule>
  </conditionalFormatting>
  <conditionalFormatting sqref="JM35">
    <cfRule type="cellIs" dxfId="9" priority="4" operator="greaterThan">
      <formula>$AU$5</formula>
    </cfRule>
  </conditionalFormatting>
  <conditionalFormatting sqref="KO35">
    <cfRule type="cellIs" dxfId="8" priority="3" operator="greaterThan">
      <formula>$CI$7</formula>
    </cfRule>
  </conditionalFormatting>
  <conditionalFormatting sqref="JY35">
    <cfRule type="cellIs" dxfId="7" priority="2" operator="between">
      <formula>$S$13</formula>
      <formula>$X$13</formula>
    </cfRule>
  </conditionalFormatting>
  <conditionalFormatting sqref="D34:K35">
    <cfRule type="notContainsText" dxfId="6" priority="1" operator="notContains" text="Aucun">
      <formula>ISERROR(SEARCH("Aucun",D34))</formula>
    </cfRule>
  </conditionalFormatting>
  <dataValidations disablePrompts="1" count="3">
    <dataValidation type="list" allowBlank="1" showInputMessage="1" showErrorMessage="1" sqref="Z6:AI6" xr:uid="{082D62A7-DB86-4856-8804-1FCB9A5BC735}">
      <formula1>"Homme,Femme"</formula1>
    </dataValidation>
    <dataValidation type="list" allowBlank="1" showInputMessage="1" showErrorMessage="1" error="CHOISIR DANS LE MENU DEROULANT" sqref="O7" xr:uid="{7EFB1BE6-7CB4-4877-A4F3-39DE83410089}">
      <formula1>INDIRECT(AM75)</formula1>
    </dataValidation>
    <dataValidation allowBlank="1" showInputMessage="1" showErrorMessage="1" error="CHOISIR DANS LE MENU DEROULANT" sqref="Y7" xr:uid="{D203F5C6-0E1E-4C05-B68A-A6859909CDD5}"/>
  </dataValidations>
  <printOptions horizontalCentered="1"/>
  <pageMargins left="0" right="0" top="0" bottom="0" header="0.31496062992125984" footer="0.31496062992125984"/>
  <pageSetup paperSize="9" scale="43" fitToWidth="2" orientation="portrait" r:id="rId1"/>
  <colBreaks count="1" manualBreakCount="1">
    <brk id="41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A05AE36E-6A5D-4E12-8509-DBDB2AF7E7A3}">
            <xm:f>NOT(ISERROR(SEARCH($CB$6,BQ10)))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BQ10:BQ49</xm:sqref>
        </x14:conditionalFormatting>
        <x14:conditionalFormatting xmlns:xm="http://schemas.microsoft.com/office/excel/2006/main">
          <x14:cfRule type="containsText" priority="30" operator="containsText" id="{70B33C13-E847-4A1D-9DD3-4C8AB2881914}">
            <xm:f>NOT(ISERROR(SEARCH($CB$6,DS36)))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DS42:DT73 FU38:FV67 HW36:HX59 JY36:JZ51</xm:sqref>
        </x14:conditionalFormatting>
        <x14:conditionalFormatting xmlns:xm="http://schemas.microsoft.com/office/excel/2006/main">
          <x14:cfRule type="containsText" priority="26" operator="containsText" id="{7F88D22C-7A01-4533-A157-7DA7131A3E23}">
            <xm:f>NOT(ISERROR(SEARCH($CB$6,DS4)))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DS4:DT39</xm:sqref>
        </x14:conditionalFormatting>
        <x14:conditionalFormatting xmlns:xm="http://schemas.microsoft.com/office/excel/2006/main">
          <x14:cfRule type="containsText" priority="19" operator="containsText" id="{016DD89D-F4C0-42D2-8A4B-6EFFDC00F7D0}">
            <xm:f>NOT(ISERROR(SEARCH($CB$6,FU4)))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FU4:FV35</xm:sqref>
        </x14:conditionalFormatting>
        <x14:conditionalFormatting xmlns:xm="http://schemas.microsoft.com/office/excel/2006/main">
          <x14:cfRule type="containsText" priority="12" operator="containsText" id="{AB8CC35D-5290-4156-8F64-D9272111C30B}">
            <xm:f>NOT(ISERROR(SEARCH($CB$6,HW4)))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HW4:HX33</xm:sqref>
        </x14:conditionalFormatting>
        <x14:conditionalFormatting xmlns:xm="http://schemas.microsoft.com/office/excel/2006/main">
          <x14:cfRule type="containsText" priority="5" operator="containsText" id="{8EFDEF73-9B2C-4B33-B548-31C784D0BDDD}">
            <xm:f>NOT(ISERROR(SEARCH($CB$6,JY4)))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JY4:JZ23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0">
        <x14:dataValidation type="list" allowBlank="1" showInputMessage="1" showErrorMessage="1" error="CHOISIR DANS LE MENU DEROULANT" xr:uid="{6D7678BE-5D8B-4C84-9349-5FF8C3EFA296}">
          <x14:formula1>
            <xm:f>Autres!D$16:D$35</xm:f>
          </x14:formula1>
          <xm:sqref>AA7</xm:sqref>
        </x14:dataValidation>
        <x14:dataValidation type="list" allowBlank="1" showInputMessage="1" showErrorMessage="1" xr:uid="{74EDDF6F-3B97-46E1-A491-2FC941458A2A}">
          <x14:formula1>
            <xm:f>Basique!$O$18:$O$41</xm:f>
          </x14:formula1>
          <xm:sqref>L45:L48</xm:sqref>
        </x14:dataValidation>
        <x14:dataValidation type="list" allowBlank="1" showInputMessage="1" showErrorMessage="1" error="CHOISIR DANS LE MENU DEROULANT" xr:uid="{8DE7B568-CCA3-415A-8905-0938A5BBB45F}">
          <x14:formula1>
            <xm:f>Basique!$X$3:$X$11</xm:f>
          </x14:formula1>
          <xm:sqref>D34:K35</xm:sqref>
        </x14:dataValidation>
        <x14:dataValidation type="list" allowBlank="1" showInputMessage="1" showErrorMessage="1" xr:uid="{15B6C66F-1DCF-4D54-ACE5-7B3E085BA8C5}">
          <x14:formula1>
            <xm:f>Basique!$U$3:$U$15</xm:f>
          </x14:formula1>
          <xm:sqref>N26:O37</xm:sqref>
        </x14:dataValidation>
        <x14:dataValidation type="list" allowBlank="1" showInputMessage="1" showErrorMessage="1" xr:uid="{78FEFE7B-854E-4359-8A9E-F8A7A72B61DF}">
          <x14:formula1>
            <xm:f>Basique!$V$3:$V$15</xm:f>
          </x14:formula1>
          <xm:sqref>T45:T48 T50:T51</xm:sqref>
        </x14:dataValidation>
        <x14:dataValidation type="list" allowBlank="1" showInputMessage="1" showErrorMessage="1" xr:uid="{88DF2ED1-EF6D-4B97-B9E0-C1ABD36286E8}">
          <x14:formula1>
            <xm:f>Sorts!$B$2:$B$3</xm:f>
          </x14:formula1>
          <xm:sqref>CG10:CG49 BE10:BE49 DG4:DG39 EI4:EI39 FI4:FI35 GK4:GK35 HK4:HK33 IM4:IM33 JM4:JM23 KO4:KO23 JM36:JM51 KO36:KO51 IM36:IM59 HK36:HK59 GK38:GK67 FI38:FI67 EI42:EI73 DG42:DG73</xm:sqref>
        </x14:dataValidation>
        <x14:dataValidation type="list" allowBlank="1" showInputMessage="1" showErrorMessage="1" xr:uid="{94D1B0CF-F920-4E43-A5FF-98DA00CBA698}">
          <x14:formula1>
            <xm:f>Sorts!$B$52:$B$54</xm:f>
          </x14:formula1>
          <xm:sqref>BQ10:BQ49 DS4:DS39 FU4:FU35 HW4:HW33 JY4:JY23 JY36:JY51 HW36:HW59 FU38:FU67 DS42:DS73</xm:sqref>
        </x14:dataValidation>
        <x14:dataValidation type="list" allowBlank="1" showInputMessage="1" showErrorMessage="1" error="CHOISIR DANS LE MENU DEROULANT" xr:uid="{57F5A434-DA98-47C3-A46B-5BE02494D475}">
          <x14:formula1>
            <xm:f>Basique!$T$18:$T$27</xm:f>
          </x14:formula1>
          <xm:sqref>L50:L51</xm:sqref>
        </x14:dataValidation>
        <x14:dataValidation type="list" allowBlank="1" showInputMessage="1" showErrorMessage="1" xr:uid="{302215EA-6FD5-43C4-B2AA-B112403FCCEA}">
          <x14:formula1>
            <xm:f>Basique!$B$3:$B$14</xm:f>
          </x14:formula1>
          <xm:sqref>O5:W5</xm:sqref>
        </x14:dataValidation>
        <x14:dataValidation type="list" allowBlank="1" showInputMessage="1" showErrorMessage="1" xr:uid="{61974344-A737-4926-A10F-5D2FAAE728A0}">
          <x14:formula1>
            <xm:f>Basique!$D$3:$D$9</xm:f>
          </x14:formula1>
          <xm:sqref>O6:W6</xm:sqref>
        </x14:dataValidation>
        <x14:dataValidation type="list" allowBlank="1" showInputMessage="1" showErrorMessage="1" error="CHOISIR DANS LE MENU DEROULANT" xr:uid="{8EF1B864-3B0E-4479-837E-BB1BB8CA04C7}">
          <x14:formula1>
            <xm:f>Autres!$G$2:$G$9</xm:f>
          </x14:formula1>
          <xm:sqref>H8:L8</xm:sqref>
        </x14:dataValidation>
        <x14:dataValidation type="list" allowBlank="1" showInputMessage="1" showErrorMessage="1" error="CHOISIR DANS LE MENU DEROULANT" xr:uid="{EEAE24CA-A0A6-47C8-93AB-5203FAB4E0A5}">
          <x14:formula1>
            <xm:f>Autres!$H$2:$H$10</xm:f>
          </x14:formula1>
          <xm:sqref>R8:W8</xm:sqref>
        </x14:dataValidation>
        <x14:dataValidation type="list" allowBlank="1" showInputMessage="1" showErrorMessage="1" error="CHOISIR DANS LE MENU DEROULANT" xr:uid="{A7EF881C-D96A-4811-ACF2-9DD4AB6F4405}">
          <x14:formula1>
            <xm:f>Autres!$F$2:$F$12</xm:f>
          </x14:formula1>
          <xm:sqref>AD8:AH8</xm:sqref>
        </x14:dataValidation>
        <x14:dataValidation type="list" allowBlank="1" showInputMessage="1" showErrorMessage="1" error="CHOISIR DANS LE MENU DEROULANT" xr:uid="{844FA00B-F53B-4BEF-A505-E2BB8775A60E}">
          <x14:formula1>
            <xm:f>Autres!$J$2:$J$11</xm:f>
          </x14:formula1>
          <xm:sqref>AM75:AO76</xm:sqref>
        </x14:dataValidation>
        <x14:dataValidation type="list" allowBlank="1" showInputMessage="1" showErrorMessage="1" error="CHOISIR DANS LE MENU DEROULANT" xr:uid="{941F6111-B3D4-42A8-BEBE-E929880626A8}">
          <x14:formula1>
            <xm:f>Basique!$R$3:$R$5</xm:f>
          </x14:formula1>
          <xm:sqref>D32:K33</xm:sqref>
        </x14:dataValidation>
        <x14:dataValidation type="list" allowBlank="1" showInputMessage="1" showErrorMessage="1" error="CHOISIR DANS LE MENU DEROULANT" xr:uid="{FBC00B59-4647-41AF-A053-FAAE1C74E495}">
          <x14:formula1>
            <xm:f>Basique!$O$3:$O$10</xm:f>
          </x14:formula1>
          <xm:sqref>D28:K29</xm:sqref>
        </x14:dataValidation>
        <x14:dataValidation type="list" allowBlank="1" showInputMessage="1" showErrorMessage="1" error="CHOISIR DANS LE MENU DEROULANT" xr:uid="{C79B13D9-1E44-4DEB-8588-4221B69A503B}">
          <x14:formula1>
            <xm:f>Basique!$K$3:$K$6</xm:f>
          </x14:formula1>
          <xm:sqref>D30:K31</xm:sqref>
        </x14:dataValidation>
        <x14:dataValidation type="list" allowBlank="1" showInputMessage="1" showErrorMessage="1" xr:uid="{503243C5-0381-4AEA-AD3F-73C84691B1F2}">
          <x14:formula1>
            <xm:f>Basique!$G$32:$G$34</xm:f>
          </x14:formula1>
          <xm:sqref>R45:R48 R50:R51</xm:sqref>
        </x14:dataValidation>
        <x14:dataValidation type="list" allowBlank="1" showInputMessage="1" showErrorMessage="1" error="CHOISIR DANS LE MENU DEROULANT" xr:uid="{F2749089-7427-49EB-997D-8CE254454724}">
          <x14:formula1>
            <xm:f>Basique!$F$3:$F$12</xm:f>
          </x14:formula1>
          <xm:sqref>D26:K27</xm:sqref>
        </x14:dataValidation>
        <x14:dataValidation type="list" allowBlank="1" showInputMessage="1" showErrorMessage="1" error="CHOISIR DANS LE MENU DEROULANT" xr:uid="{E4042B5D-94AF-4B19-9CE4-86FFE28C47EB}">
          <x14:formula1>
            <xm:f>Autres!#REF!</xm:f>
          </x14:formula1>
          <xm:sqref>D36:K37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BF134"/>
  <sheetViews>
    <sheetView topLeftCell="AI112" zoomScale="130" zoomScaleNormal="130" workbookViewId="0">
      <selection activeCell="AU118" sqref="AU118:AZ126"/>
    </sheetView>
  </sheetViews>
  <sheetFormatPr baseColWidth="10" defaultColWidth="10.7109375" defaultRowHeight="15" x14ac:dyDescent="0.25"/>
  <cols>
    <col min="1" max="3" width="3.7109375" customWidth="1"/>
    <col min="4" max="4" width="3" bestFit="1" customWidth="1"/>
    <col min="5" max="5" width="33.5703125" bestFit="1" customWidth="1"/>
    <col min="6" max="10" width="3.7109375" style="112" customWidth="1"/>
    <col min="11" max="11" width="37" bestFit="1" customWidth="1"/>
    <col min="12" max="16" width="3.7109375" style="112" customWidth="1"/>
    <col min="17" max="17" width="41.140625" bestFit="1" customWidth="1"/>
    <col min="18" max="22" width="3.7109375" style="112" customWidth="1"/>
    <col min="23" max="23" width="39.85546875" bestFit="1" customWidth="1"/>
    <col min="24" max="28" width="3.7109375" style="112" customWidth="1"/>
    <col min="29" max="29" width="35" bestFit="1" customWidth="1"/>
    <col min="30" max="34" width="3.7109375" style="112" customWidth="1"/>
    <col min="35" max="35" width="33.42578125" bestFit="1" customWidth="1"/>
    <col min="36" max="40" width="3.7109375" style="112" customWidth="1"/>
    <col min="41" max="41" width="37" bestFit="1" customWidth="1"/>
    <col min="42" max="46" width="3.7109375" style="112" customWidth="1"/>
    <col min="47" max="47" width="30.28515625" bestFit="1" customWidth="1"/>
    <col min="48" max="52" width="3.7109375" style="112" customWidth="1"/>
    <col min="53" max="53" width="29.42578125" bestFit="1" customWidth="1"/>
    <col min="54" max="58" width="3.7109375" style="112" customWidth="1"/>
  </cols>
  <sheetData>
    <row r="2" spans="2:58" ht="15.75" thickBot="1" x14ac:dyDescent="0.3">
      <c r="B2">
        <v>0</v>
      </c>
      <c r="E2" s="111" t="s">
        <v>354</v>
      </c>
    </row>
    <row r="3" spans="2:58" s="111" customFormat="1" x14ac:dyDescent="0.25">
      <c r="B3" s="111">
        <v>1</v>
      </c>
      <c r="D3" s="122"/>
      <c r="E3" s="123" t="s">
        <v>851</v>
      </c>
      <c r="F3" s="124" t="s">
        <v>1536</v>
      </c>
      <c r="G3" s="124" t="s">
        <v>1407</v>
      </c>
      <c r="H3" s="124" t="s">
        <v>1388</v>
      </c>
      <c r="I3" s="124" t="s">
        <v>577</v>
      </c>
      <c r="J3" s="125" t="s">
        <v>562</v>
      </c>
      <c r="K3" s="123" t="s">
        <v>852</v>
      </c>
      <c r="L3" s="124" t="s">
        <v>1536</v>
      </c>
      <c r="M3" s="124" t="s">
        <v>1407</v>
      </c>
      <c r="N3" s="124" t="s">
        <v>1388</v>
      </c>
      <c r="O3" s="124" t="s">
        <v>577</v>
      </c>
      <c r="P3" s="125" t="s">
        <v>562</v>
      </c>
      <c r="Q3" s="123" t="s">
        <v>853</v>
      </c>
      <c r="R3" s="124" t="s">
        <v>1536</v>
      </c>
      <c r="S3" s="124" t="s">
        <v>1407</v>
      </c>
      <c r="T3" s="124" t="s">
        <v>1388</v>
      </c>
      <c r="U3" s="124" t="s">
        <v>577</v>
      </c>
      <c r="V3" s="126" t="s">
        <v>562</v>
      </c>
      <c r="W3" s="123" t="s">
        <v>854</v>
      </c>
      <c r="X3" s="124" t="s">
        <v>1536</v>
      </c>
      <c r="Y3" s="124" t="s">
        <v>1407</v>
      </c>
      <c r="Z3" s="124" t="s">
        <v>1388</v>
      </c>
      <c r="AA3" s="124" t="s">
        <v>577</v>
      </c>
      <c r="AB3" s="125" t="s">
        <v>562</v>
      </c>
      <c r="AC3" s="123" t="s">
        <v>910</v>
      </c>
      <c r="AD3" s="124" t="s">
        <v>1536</v>
      </c>
      <c r="AE3" s="124" t="s">
        <v>1407</v>
      </c>
      <c r="AF3" s="124" t="s">
        <v>1388</v>
      </c>
      <c r="AG3" s="124" t="s">
        <v>577</v>
      </c>
      <c r="AH3" s="126" t="s">
        <v>562</v>
      </c>
      <c r="AI3" s="123" t="s">
        <v>911</v>
      </c>
      <c r="AJ3" s="124" t="s">
        <v>1536</v>
      </c>
      <c r="AK3" s="124" t="s">
        <v>1407</v>
      </c>
      <c r="AL3" s="124" t="s">
        <v>1388</v>
      </c>
      <c r="AM3" s="124" t="s">
        <v>577</v>
      </c>
      <c r="AN3" s="125" t="s">
        <v>562</v>
      </c>
      <c r="AO3" s="123" t="s">
        <v>912</v>
      </c>
      <c r="AP3" s="124" t="s">
        <v>1536</v>
      </c>
      <c r="AQ3" s="124" t="s">
        <v>1407</v>
      </c>
      <c r="AR3" s="124" t="s">
        <v>1388</v>
      </c>
      <c r="AS3" s="124" t="s">
        <v>577</v>
      </c>
      <c r="AT3" s="125" t="s">
        <v>562</v>
      </c>
      <c r="AV3" s="127"/>
      <c r="AW3" s="127"/>
      <c r="AX3" s="127"/>
      <c r="AY3" s="127"/>
      <c r="AZ3" s="127"/>
      <c r="BB3" s="127"/>
      <c r="BC3" s="127"/>
      <c r="BD3" s="127"/>
      <c r="BE3" s="127"/>
      <c r="BF3" s="127"/>
    </row>
    <row r="4" spans="2:58" x14ac:dyDescent="0.25">
      <c r="B4">
        <v>2</v>
      </c>
      <c r="D4" s="119">
        <v>1</v>
      </c>
      <c r="E4" s="114" t="s">
        <v>817</v>
      </c>
      <c r="F4" s="113" t="s">
        <v>1410</v>
      </c>
      <c r="G4" s="113" t="s">
        <v>577</v>
      </c>
      <c r="H4" s="113" t="s">
        <v>1535</v>
      </c>
      <c r="I4" s="113" t="s">
        <v>1535</v>
      </c>
      <c r="J4" s="115" t="s">
        <v>1558</v>
      </c>
      <c r="K4" s="114" t="s">
        <v>818</v>
      </c>
      <c r="L4" s="113" t="s">
        <v>1410</v>
      </c>
      <c r="M4" s="113" t="s">
        <v>1595</v>
      </c>
      <c r="N4" s="113" t="s">
        <v>1535</v>
      </c>
      <c r="O4" s="113" t="s">
        <v>1535</v>
      </c>
      <c r="P4" s="115" t="s">
        <v>1535</v>
      </c>
      <c r="Q4" s="114" t="s">
        <v>819</v>
      </c>
      <c r="R4" s="113" t="s">
        <v>1410</v>
      </c>
      <c r="S4" s="113" t="s">
        <v>1591</v>
      </c>
      <c r="T4" s="113" t="s">
        <v>1535</v>
      </c>
      <c r="U4" s="113" t="s">
        <v>1535</v>
      </c>
      <c r="V4" s="121" t="s">
        <v>1535</v>
      </c>
      <c r="W4" s="114" t="s">
        <v>947</v>
      </c>
      <c r="X4" s="113" t="s">
        <v>1582</v>
      </c>
      <c r="Y4" s="113" t="s">
        <v>1559</v>
      </c>
      <c r="Z4" s="113" t="s">
        <v>1535</v>
      </c>
      <c r="AA4" s="113" t="s">
        <v>1535</v>
      </c>
      <c r="AB4" s="115" t="s">
        <v>1535</v>
      </c>
      <c r="AC4" s="114" t="s">
        <v>983</v>
      </c>
      <c r="AD4" s="113" t="s">
        <v>1582</v>
      </c>
      <c r="AE4" s="113" t="s">
        <v>1561</v>
      </c>
      <c r="AF4" s="113" t="s">
        <v>1535</v>
      </c>
      <c r="AG4" s="113" t="s">
        <v>1535</v>
      </c>
      <c r="AH4" s="121" t="s">
        <v>1535</v>
      </c>
      <c r="AI4" s="114" t="s">
        <v>984</v>
      </c>
      <c r="AJ4" s="113" t="s">
        <v>1573</v>
      </c>
      <c r="AK4" s="113" t="s">
        <v>1561</v>
      </c>
      <c r="AL4" s="113" t="s">
        <v>1535</v>
      </c>
      <c r="AM4" s="113" t="s">
        <v>1535</v>
      </c>
      <c r="AN4" s="115" t="s">
        <v>1558</v>
      </c>
      <c r="AO4" s="114" t="s">
        <v>985</v>
      </c>
      <c r="AP4" s="113" t="s">
        <v>1410</v>
      </c>
      <c r="AQ4" s="113" t="s">
        <v>577</v>
      </c>
      <c r="AR4" s="113" t="s">
        <v>1535</v>
      </c>
      <c r="AS4" s="113" t="s">
        <v>1535</v>
      </c>
      <c r="AT4" s="115" t="s">
        <v>1535</v>
      </c>
    </row>
    <row r="5" spans="2:58" x14ac:dyDescent="0.25">
      <c r="D5" s="119">
        <v>2</v>
      </c>
      <c r="E5" s="114" t="s">
        <v>820</v>
      </c>
      <c r="F5" s="113" t="s">
        <v>1579</v>
      </c>
      <c r="G5" s="113" t="s">
        <v>1536</v>
      </c>
      <c r="H5" s="113" t="s">
        <v>1535</v>
      </c>
      <c r="I5" s="113" t="s">
        <v>1535</v>
      </c>
      <c r="J5" s="115" t="s">
        <v>1535</v>
      </c>
      <c r="K5" s="114" t="s">
        <v>821</v>
      </c>
      <c r="L5" s="113">
        <v>0</v>
      </c>
      <c r="M5" s="113" t="s">
        <v>577</v>
      </c>
      <c r="N5" s="113" t="s">
        <v>1535</v>
      </c>
      <c r="O5" s="113" t="s">
        <v>1535</v>
      </c>
      <c r="P5" s="115" t="s">
        <v>1535</v>
      </c>
      <c r="Q5" s="114" t="s">
        <v>948</v>
      </c>
      <c r="R5" s="113" t="s">
        <v>1571</v>
      </c>
      <c r="S5" s="113" t="s">
        <v>1536</v>
      </c>
      <c r="T5" s="113" t="s">
        <v>1535</v>
      </c>
      <c r="U5" s="113" t="s">
        <v>1535</v>
      </c>
      <c r="V5" s="121" t="s">
        <v>1558</v>
      </c>
      <c r="W5" s="114" t="s">
        <v>823</v>
      </c>
      <c r="X5" s="113" t="s">
        <v>1579</v>
      </c>
      <c r="Y5" s="113" t="s">
        <v>1536</v>
      </c>
      <c r="Z5" s="113" t="s">
        <v>1535</v>
      </c>
      <c r="AA5" s="113" t="s">
        <v>1535</v>
      </c>
      <c r="AB5" s="115" t="s">
        <v>1535</v>
      </c>
      <c r="AC5" s="114" t="s">
        <v>986</v>
      </c>
      <c r="AD5" s="113" t="s">
        <v>1410</v>
      </c>
      <c r="AE5" s="113" t="s">
        <v>577</v>
      </c>
      <c r="AF5" s="113" t="s">
        <v>1535</v>
      </c>
      <c r="AG5" s="113" t="s">
        <v>1535</v>
      </c>
      <c r="AH5" s="121" t="s">
        <v>1535</v>
      </c>
      <c r="AI5" s="114" t="s">
        <v>987</v>
      </c>
      <c r="AJ5" s="113" t="s">
        <v>1573</v>
      </c>
      <c r="AK5" s="113" t="s">
        <v>1552</v>
      </c>
      <c r="AL5" s="113" t="s">
        <v>1535</v>
      </c>
      <c r="AM5" s="113" t="s">
        <v>1535</v>
      </c>
      <c r="AN5" s="115" t="s">
        <v>1558</v>
      </c>
      <c r="AO5" s="114" t="s">
        <v>926</v>
      </c>
      <c r="AP5" s="113">
        <v>0</v>
      </c>
      <c r="AQ5" s="113" t="s">
        <v>1610</v>
      </c>
      <c r="AR5" s="113" t="s">
        <v>1535</v>
      </c>
      <c r="AS5" s="113" t="s">
        <v>1535</v>
      </c>
      <c r="AT5" s="115" t="s">
        <v>1535</v>
      </c>
    </row>
    <row r="6" spans="2:58" x14ac:dyDescent="0.25">
      <c r="D6" s="119">
        <v>3</v>
      </c>
      <c r="E6" s="114" t="s">
        <v>824</v>
      </c>
      <c r="F6" s="113" t="s">
        <v>1574</v>
      </c>
      <c r="G6" s="113" t="s">
        <v>1580</v>
      </c>
      <c r="H6" s="113" t="s">
        <v>1535</v>
      </c>
      <c r="I6" s="113" t="s">
        <v>1535</v>
      </c>
      <c r="J6" s="115" t="s">
        <v>1535</v>
      </c>
      <c r="K6" s="114" t="s">
        <v>825</v>
      </c>
      <c r="L6" s="113">
        <v>0</v>
      </c>
      <c r="M6" s="113" t="s">
        <v>577</v>
      </c>
      <c r="N6" s="113" t="s">
        <v>1535</v>
      </c>
      <c r="O6" s="113" t="s">
        <v>1535</v>
      </c>
      <c r="P6" s="115" t="s">
        <v>1558</v>
      </c>
      <c r="Q6" s="114" t="s">
        <v>826</v>
      </c>
      <c r="R6" s="113" t="s">
        <v>1410</v>
      </c>
      <c r="S6" s="113" t="s">
        <v>1536</v>
      </c>
      <c r="T6" s="113" t="s">
        <v>1535</v>
      </c>
      <c r="U6" s="113" t="s">
        <v>1535</v>
      </c>
      <c r="V6" s="121" t="s">
        <v>1558</v>
      </c>
      <c r="W6" s="114" t="s">
        <v>913</v>
      </c>
      <c r="X6" s="113" t="s">
        <v>1573</v>
      </c>
      <c r="Y6" s="113" t="s">
        <v>1547</v>
      </c>
      <c r="Z6" s="113" t="s">
        <v>1535</v>
      </c>
      <c r="AA6" s="113" t="s">
        <v>1535</v>
      </c>
      <c r="AB6" s="115" t="s">
        <v>1535</v>
      </c>
      <c r="AC6" s="114" t="s">
        <v>988</v>
      </c>
      <c r="AD6" s="113" t="s">
        <v>1410</v>
      </c>
      <c r="AE6" s="113" t="s">
        <v>1536</v>
      </c>
      <c r="AF6" s="113" t="s">
        <v>1535</v>
      </c>
      <c r="AG6" s="113" t="s">
        <v>1535</v>
      </c>
      <c r="AH6" s="121" t="s">
        <v>1535</v>
      </c>
      <c r="AI6" s="114" t="s">
        <v>989</v>
      </c>
      <c r="AJ6" s="113" t="s">
        <v>1579</v>
      </c>
      <c r="AK6" s="113" t="s">
        <v>1609</v>
      </c>
      <c r="AL6" s="113" t="s">
        <v>1535</v>
      </c>
      <c r="AM6" s="113" t="s">
        <v>1535</v>
      </c>
      <c r="AN6" s="115" t="s">
        <v>1535</v>
      </c>
      <c r="AO6" s="114" t="s">
        <v>990</v>
      </c>
      <c r="AP6" s="113" t="s">
        <v>1579</v>
      </c>
      <c r="AQ6" s="113" t="s">
        <v>577</v>
      </c>
      <c r="AR6" s="113" t="s">
        <v>1535</v>
      </c>
      <c r="AS6" s="113" t="s">
        <v>1535</v>
      </c>
      <c r="AT6" s="115" t="s">
        <v>1535</v>
      </c>
    </row>
    <row r="7" spans="2:58" x14ac:dyDescent="0.25">
      <c r="D7" s="119">
        <v>4</v>
      </c>
      <c r="E7" s="114" t="s">
        <v>827</v>
      </c>
      <c r="F7" s="113" t="s">
        <v>1410</v>
      </c>
      <c r="G7" s="113" t="s">
        <v>1536</v>
      </c>
      <c r="H7" s="113" t="s">
        <v>1535</v>
      </c>
      <c r="I7" s="113" t="s">
        <v>1535</v>
      </c>
      <c r="J7" s="115" t="s">
        <v>1535</v>
      </c>
      <c r="K7" s="114" t="s">
        <v>828</v>
      </c>
      <c r="L7" s="113" t="s">
        <v>1573</v>
      </c>
      <c r="M7" s="113" t="s">
        <v>577</v>
      </c>
      <c r="N7" s="113" t="s">
        <v>1535</v>
      </c>
      <c r="O7" s="113" t="s">
        <v>1535</v>
      </c>
      <c r="P7" s="115" t="s">
        <v>1558</v>
      </c>
      <c r="Q7" s="114" t="s">
        <v>860</v>
      </c>
      <c r="R7" s="113" t="s">
        <v>1574</v>
      </c>
      <c r="S7" s="113" t="s">
        <v>1536</v>
      </c>
      <c r="T7" s="113" t="s">
        <v>1535</v>
      </c>
      <c r="U7" s="113" t="s">
        <v>1535</v>
      </c>
      <c r="V7" s="121" t="s">
        <v>1558</v>
      </c>
      <c r="W7" s="114" t="s">
        <v>829</v>
      </c>
      <c r="X7" s="113" t="s">
        <v>1410</v>
      </c>
      <c r="Y7" s="113" t="s">
        <v>1536</v>
      </c>
      <c r="Z7" s="113" t="s">
        <v>1535</v>
      </c>
      <c r="AA7" s="113" t="s">
        <v>1535</v>
      </c>
      <c r="AB7" s="115" t="s">
        <v>1535</v>
      </c>
      <c r="AC7" s="114" t="s">
        <v>991</v>
      </c>
      <c r="AD7" s="113">
        <v>0</v>
      </c>
      <c r="AE7" s="113" t="s">
        <v>577</v>
      </c>
      <c r="AF7" s="113" t="s">
        <v>1535</v>
      </c>
      <c r="AG7" s="113" t="s">
        <v>1535</v>
      </c>
      <c r="AH7" s="121" t="s">
        <v>1535</v>
      </c>
      <c r="AI7" s="114" t="s">
        <v>830</v>
      </c>
      <c r="AJ7" s="113" t="s">
        <v>1410</v>
      </c>
      <c r="AK7" s="113" t="s">
        <v>1536</v>
      </c>
      <c r="AL7" s="113" t="s">
        <v>1535</v>
      </c>
      <c r="AM7" s="113" t="s">
        <v>1535</v>
      </c>
      <c r="AN7" s="115" t="s">
        <v>1558</v>
      </c>
      <c r="AO7" s="114" t="s">
        <v>992</v>
      </c>
      <c r="AP7" s="113" t="s">
        <v>1410</v>
      </c>
      <c r="AQ7" s="113" t="s">
        <v>1611</v>
      </c>
      <c r="AR7" s="113" t="s">
        <v>1535</v>
      </c>
      <c r="AS7" s="113" t="s">
        <v>1535</v>
      </c>
      <c r="AT7" s="115" t="s">
        <v>1535</v>
      </c>
    </row>
    <row r="8" spans="2:58" x14ac:dyDescent="0.25">
      <c r="D8" s="119">
        <v>5</v>
      </c>
      <c r="E8" s="114" t="s">
        <v>863</v>
      </c>
      <c r="F8" s="113" t="s">
        <v>1573</v>
      </c>
      <c r="G8" s="113" t="s">
        <v>1581</v>
      </c>
      <c r="H8" s="113" t="s">
        <v>1535</v>
      </c>
      <c r="I8" s="113" t="s">
        <v>1535</v>
      </c>
      <c r="J8" s="115" t="s">
        <v>1535</v>
      </c>
      <c r="K8" s="114" t="s">
        <v>949</v>
      </c>
      <c r="L8" s="113" t="s">
        <v>1593</v>
      </c>
      <c r="M8" s="113" t="s">
        <v>1596</v>
      </c>
      <c r="N8" s="113" t="s">
        <v>1535</v>
      </c>
      <c r="O8" s="113" t="s">
        <v>1535</v>
      </c>
      <c r="P8" s="115" t="s">
        <v>1535</v>
      </c>
      <c r="Q8" s="114" t="s">
        <v>950</v>
      </c>
      <c r="R8" s="113" t="s">
        <v>1410</v>
      </c>
      <c r="S8" s="113" t="s">
        <v>1601</v>
      </c>
      <c r="T8" s="113" t="s">
        <v>1535</v>
      </c>
      <c r="U8" s="113" t="s">
        <v>1535</v>
      </c>
      <c r="V8" s="121" t="s">
        <v>1535</v>
      </c>
      <c r="W8" s="114" t="s">
        <v>861</v>
      </c>
      <c r="X8" s="113" t="s">
        <v>1574</v>
      </c>
      <c r="Y8" s="113" t="s">
        <v>1606</v>
      </c>
      <c r="Z8" s="113" t="s">
        <v>1535</v>
      </c>
      <c r="AA8" s="113" t="s">
        <v>1535</v>
      </c>
      <c r="AB8" s="115" t="s">
        <v>1535</v>
      </c>
      <c r="AC8" s="114" t="s">
        <v>993</v>
      </c>
      <c r="AD8" s="113" t="s">
        <v>1410</v>
      </c>
      <c r="AE8" s="113" t="s">
        <v>1561</v>
      </c>
      <c r="AF8" s="113" t="s">
        <v>1535</v>
      </c>
      <c r="AG8" s="113" t="s">
        <v>1535</v>
      </c>
      <c r="AH8" s="121" t="s">
        <v>1535</v>
      </c>
      <c r="AI8" s="114" t="s">
        <v>994</v>
      </c>
      <c r="AJ8" s="113" t="s">
        <v>1573</v>
      </c>
      <c r="AK8" s="113" t="s">
        <v>1536</v>
      </c>
      <c r="AL8" s="113" t="s">
        <v>1535</v>
      </c>
      <c r="AM8" s="113" t="s">
        <v>1535</v>
      </c>
      <c r="AN8" s="115" t="s">
        <v>1535</v>
      </c>
      <c r="AO8" s="114" t="s">
        <v>995</v>
      </c>
      <c r="AP8" s="113">
        <v>0</v>
      </c>
      <c r="AQ8" s="113" t="s">
        <v>577</v>
      </c>
      <c r="AR8" s="113" t="s">
        <v>1535</v>
      </c>
      <c r="AS8" s="115" t="s">
        <v>1558</v>
      </c>
      <c r="AT8" s="115" t="s">
        <v>1558</v>
      </c>
    </row>
    <row r="9" spans="2:58" x14ac:dyDescent="0.25">
      <c r="D9" s="119">
        <v>6</v>
      </c>
      <c r="E9" s="114" t="s">
        <v>951</v>
      </c>
      <c r="F9" s="113" t="s">
        <v>1582</v>
      </c>
      <c r="G9" s="113" t="s">
        <v>1549</v>
      </c>
      <c r="H9" s="113" t="s">
        <v>1535</v>
      </c>
      <c r="I9" s="113" t="s">
        <v>1535</v>
      </c>
      <c r="J9" s="115" t="s">
        <v>1558</v>
      </c>
      <c r="K9" s="114" t="s">
        <v>952</v>
      </c>
      <c r="L9" s="113" t="s">
        <v>1573</v>
      </c>
      <c r="M9" s="113" t="s">
        <v>1581</v>
      </c>
      <c r="N9" s="113" t="s">
        <v>1535</v>
      </c>
      <c r="O9" s="113" t="s">
        <v>1558</v>
      </c>
      <c r="P9" s="115" t="s">
        <v>1558</v>
      </c>
      <c r="Q9" s="114" t="s">
        <v>953</v>
      </c>
      <c r="R9" s="113" t="s">
        <v>1410</v>
      </c>
      <c r="S9" s="113" t="s">
        <v>1536</v>
      </c>
      <c r="T9" s="113" t="s">
        <v>1535</v>
      </c>
      <c r="U9" s="113" t="s">
        <v>1535</v>
      </c>
      <c r="V9" s="121" t="s">
        <v>1535</v>
      </c>
      <c r="W9" s="114" t="s">
        <v>954</v>
      </c>
      <c r="X9" s="113" t="s">
        <v>1573</v>
      </c>
      <c r="Y9" s="113" t="s">
        <v>1561</v>
      </c>
      <c r="Z9" s="113" t="s">
        <v>1535</v>
      </c>
      <c r="AA9" s="113" t="s">
        <v>1535</v>
      </c>
      <c r="AB9" s="115" t="s">
        <v>1535</v>
      </c>
      <c r="AC9" s="114" t="s">
        <v>996</v>
      </c>
      <c r="AD9" s="113" t="s">
        <v>1410</v>
      </c>
      <c r="AE9" s="113" t="s">
        <v>1536</v>
      </c>
      <c r="AF9" s="113" t="s">
        <v>1535</v>
      </c>
      <c r="AG9" s="113" t="s">
        <v>1535</v>
      </c>
      <c r="AH9" s="121" t="s">
        <v>1535</v>
      </c>
      <c r="AI9" s="114" t="s">
        <v>997</v>
      </c>
      <c r="AJ9" s="113" t="s">
        <v>1573</v>
      </c>
      <c r="AK9" s="113" t="s">
        <v>1547</v>
      </c>
      <c r="AL9" s="113" t="s">
        <v>1535</v>
      </c>
      <c r="AM9" s="113" t="s">
        <v>1535</v>
      </c>
      <c r="AN9" s="115" t="s">
        <v>1535</v>
      </c>
      <c r="AO9" s="114" t="s">
        <v>998</v>
      </c>
      <c r="AP9" s="113" t="s">
        <v>1410</v>
      </c>
      <c r="AQ9" s="113" t="s">
        <v>1536</v>
      </c>
      <c r="AR9" s="113" t="s">
        <v>1535</v>
      </c>
      <c r="AS9" s="113" t="s">
        <v>1535</v>
      </c>
      <c r="AT9" s="115" t="s">
        <v>1535</v>
      </c>
    </row>
    <row r="10" spans="2:58" x14ac:dyDescent="0.25">
      <c r="D10" s="119">
        <v>7</v>
      </c>
      <c r="E10" s="114" t="s">
        <v>955</v>
      </c>
      <c r="F10" s="113" t="s">
        <v>1582</v>
      </c>
      <c r="G10" s="113" t="s">
        <v>1628</v>
      </c>
      <c r="H10" s="113" t="s">
        <v>1535</v>
      </c>
      <c r="I10" s="113" t="s">
        <v>1535</v>
      </c>
      <c r="J10" s="115" t="s">
        <v>1535</v>
      </c>
      <c r="K10" s="114" t="s">
        <v>956</v>
      </c>
      <c r="L10" s="113" t="s">
        <v>1573</v>
      </c>
      <c r="M10" s="113" t="s">
        <v>1597</v>
      </c>
      <c r="N10" s="113" t="s">
        <v>1535</v>
      </c>
      <c r="O10" s="113" t="s">
        <v>1535</v>
      </c>
      <c r="P10" s="115" t="s">
        <v>1558</v>
      </c>
      <c r="Q10" s="114" t="s">
        <v>957</v>
      </c>
      <c r="R10" s="113" t="s">
        <v>1410</v>
      </c>
      <c r="S10" s="113" t="s">
        <v>1536</v>
      </c>
      <c r="T10" s="113" t="s">
        <v>1535</v>
      </c>
      <c r="U10" s="113" t="s">
        <v>1535</v>
      </c>
      <c r="V10" s="121" t="s">
        <v>1558</v>
      </c>
      <c r="W10" s="114" t="s">
        <v>832</v>
      </c>
      <c r="X10" s="113">
        <v>0</v>
      </c>
      <c r="Y10" s="113" t="s">
        <v>577</v>
      </c>
      <c r="Z10" s="113" t="s">
        <v>1535</v>
      </c>
      <c r="AA10" s="113" t="s">
        <v>1535</v>
      </c>
      <c r="AB10" s="115" t="s">
        <v>1535</v>
      </c>
      <c r="AC10" s="114" t="s">
        <v>927</v>
      </c>
      <c r="AD10" s="113" t="s">
        <v>1600</v>
      </c>
      <c r="AE10" s="113" t="s">
        <v>1559</v>
      </c>
      <c r="AF10" s="113" t="s">
        <v>1535</v>
      </c>
      <c r="AG10" s="113" t="s">
        <v>1535</v>
      </c>
      <c r="AH10" s="121" t="s">
        <v>1535</v>
      </c>
      <c r="AI10" s="114" t="s">
        <v>999</v>
      </c>
      <c r="AJ10" s="113" t="s">
        <v>1573</v>
      </c>
      <c r="AK10" s="113" t="s">
        <v>1561</v>
      </c>
      <c r="AL10" s="113" t="s">
        <v>1535</v>
      </c>
      <c r="AM10" s="113" t="s">
        <v>1535</v>
      </c>
      <c r="AN10" s="115" t="s">
        <v>1558</v>
      </c>
      <c r="AO10" s="114" t="s">
        <v>1000</v>
      </c>
      <c r="AP10" s="113" t="s">
        <v>1410</v>
      </c>
      <c r="AQ10" s="113" t="s">
        <v>1536</v>
      </c>
      <c r="AR10" s="113" t="s">
        <v>1535</v>
      </c>
      <c r="AS10" s="113" t="s">
        <v>1535</v>
      </c>
      <c r="AT10" s="115" t="s">
        <v>1558</v>
      </c>
    </row>
    <row r="11" spans="2:58" x14ac:dyDescent="0.25">
      <c r="D11" s="119">
        <v>8</v>
      </c>
      <c r="E11" s="114" t="s">
        <v>958</v>
      </c>
      <c r="F11" s="113" t="s">
        <v>1410</v>
      </c>
      <c r="G11" s="113" t="s">
        <v>1583</v>
      </c>
      <c r="H11" s="113" t="s">
        <v>1535</v>
      </c>
      <c r="I11" s="113" t="s">
        <v>1535</v>
      </c>
      <c r="J11" s="115" t="s">
        <v>1558</v>
      </c>
      <c r="K11" s="114" t="s">
        <v>959</v>
      </c>
      <c r="L11" s="113" t="s">
        <v>1573</v>
      </c>
      <c r="M11" s="113" t="s">
        <v>1561</v>
      </c>
      <c r="N11" s="113" t="s">
        <v>1535</v>
      </c>
      <c r="O11" s="113" t="s">
        <v>1535</v>
      </c>
      <c r="P11" s="115" t="s">
        <v>1558</v>
      </c>
      <c r="Q11" s="114" t="s">
        <v>869</v>
      </c>
      <c r="R11" s="113" t="s">
        <v>1410</v>
      </c>
      <c r="S11" s="113" t="s">
        <v>1536</v>
      </c>
      <c r="T11" s="113" t="s">
        <v>1535</v>
      </c>
      <c r="U11" s="113" t="s">
        <v>1535</v>
      </c>
      <c r="V11" s="121" t="s">
        <v>1558</v>
      </c>
      <c r="W11" s="114" t="s">
        <v>834</v>
      </c>
      <c r="X11" s="113" t="s">
        <v>1579</v>
      </c>
      <c r="Y11" s="113" t="s">
        <v>1536</v>
      </c>
      <c r="Z11" s="113" t="s">
        <v>1535</v>
      </c>
      <c r="AA11" s="113" t="s">
        <v>1535</v>
      </c>
      <c r="AB11" s="115" t="s">
        <v>1535</v>
      </c>
      <c r="AC11" s="114" t="s">
        <v>1001</v>
      </c>
      <c r="AD11" s="113" t="s">
        <v>1579</v>
      </c>
      <c r="AE11" s="113" t="s">
        <v>577</v>
      </c>
      <c r="AF11" s="113" t="s">
        <v>1535</v>
      </c>
      <c r="AG11" s="113" t="s">
        <v>1535</v>
      </c>
      <c r="AH11" s="121" t="s">
        <v>1535</v>
      </c>
      <c r="AI11" s="114" t="s">
        <v>1002</v>
      </c>
      <c r="AJ11" s="113" t="s">
        <v>1410</v>
      </c>
      <c r="AK11" s="113" t="s">
        <v>1581</v>
      </c>
      <c r="AL11" s="113" t="s">
        <v>1535</v>
      </c>
      <c r="AM11" s="113" t="s">
        <v>1535</v>
      </c>
      <c r="AN11" s="115" t="s">
        <v>1535</v>
      </c>
      <c r="AO11" s="114" t="s">
        <v>1003</v>
      </c>
      <c r="AP11" s="113" t="s">
        <v>1410</v>
      </c>
      <c r="AQ11" s="113" t="s">
        <v>1536</v>
      </c>
      <c r="AR11" s="113" t="s">
        <v>1535</v>
      </c>
      <c r="AS11" s="113" t="s">
        <v>1535</v>
      </c>
      <c r="AT11" s="115" t="s">
        <v>1535</v>
      </c>
    </row>
    <row r="12" spans="2:58" x14ac:dyDescent="0.25">
      <c r="D12" s="119">
        <v>9</v>
      </c>
      <c r="E12" s="114" t="s">
        <v>835</v>
      </c>
      <c r="F12" s="113" t="s">
        <v>1579</v>
      </c>
      <c r="G12" s="113" t="s">
        <v>1549</v>
      </c>
      <c r="H12" s="113" t="s">
        <v>1535</v>
      </c>
      <c r="I12" s="113" t="s">
        <v>1558</v>
      </c>
      <c r="J12" s="115" t="s">
        <v>1558</v>
      </c>
      <c r="K12" s="114" t="s">
        <v>960</v>
      </c>
      <c r="L12" s="113" t="s">
        <v>1573</v>
      </c>
      <c r="M12" s="113" t="s">
        <v>577</v>
      </c>
      <c r="N12" s="113" t="s">
        <v>1535</v>
      </c>
      <c r="O12" s="113" t="s">
        <v>1535</v>
      </c>
      <c r="P12" s="115" t="s">
        <v>1558</v>
      </c>
      <c r="Q12" s="114" t="s">
        <v>961</v>
      </c>
      <c r="R12" s="113" t="s">
        <v>1569</v>
      </c>
      <c r="S12" s="113" t="s">
        <v>1561</v>
      </c>
      <c r="T12" s="113" t="s">
        <v>1535</v>
      </c>
      <c r="U12" s="113" t="s">
        <v>1535</v>
      </c>
      <c r="V12" s="121" t="s">
        <v>1535</v>
      </c>
      <c r="W12" s="114" t="s">
        <v>962</v>
      </c>
      <c r="X12" s="113" t="s">
        <v>1410</v>
      </c>
      <c r="Y12" s="113" t="s">
        <v>1559</v>
      </c>
      <c r="Z12" s="113" t="s">
        <v>1535</v>
      </c>
      <c r="AA12" s="113" t="s">
        <v>1535</v>
      </c>
      <c r="AB12" s="115" t="s">
        <v>1535</v>
      </c>
      <c r="AC12" s="114" t="s">
        <v>1004</v>
      </c>
      <c r="AD12" s="113" t="s">
        <v>1410</v>
      </c>
      <c r="AE12" s="113" t="s">
        <v>1556</v>
      </c>
      <c r="AF12" s="113" t="s">
        <v>1535</v>
      </c>
      <c r="AG12" s="113" t="s">
        <v>1535</v>
      </c>
      <c r="AH12" s="121" t="s">
        <v>1535</v>
      </c>
      <c r="AI12" s="114" t="s">
        <v>1005</v>
      </c>
      <c r="AJ12" s="113" t="s">
        <v>1410</v>
      </c>
      <c r="AK12" s="113" t="s">
        <v>1559</v>
      </c>
      <c r="AL12" s="113" t="s">
        <v>1535</v>
      </c>
      <c r="AM12" s="113" t="s">
        <v>1535</v>
      </c>
      <c r="AN12" s="115" t="s">
        <v>1535</v>
      </c>
      <c r="AO12" s="114" t="s">
        <v>1006</v>
      </c>
      <c r="AP12" s="113" t="s">
        <v>1573</v>
      </c>
      <c r="AQ12" s="113" t="s">
        <v>577</v>
      </c>
      <c r="AR12" s="113" t="s">
        <v>1535</v>
      </c>
      <c r="AS12" s="113" t="s">
        <v>1535</v>
      </c>
      <c r="AT12" s="115" t="s">
        <v>1558</v>
      </c>
    </row>
    <row r="13" spans="2:58" x14ac:dyDescent="0.25">
      <c r="D13" s="119">
        <v>10</v>
      </c>
      <c r="E13" s="114" t="s">
        <v>963</v>
      </c>
      <c r="F13" s="113" t="s">
        <v>1410</v>
      </c>
      <c r="G13" s="113" t="s">
        <v>1580</v>
      </c>
      <c r="H13" s="113" t="s">
        <v>1535</v>
      </c>
      <c r="I13" s="113" t="s">
        <v>1535</v>
      </c>
      <c r="J13" s="115" t="s">
        <v>1535</v>
      </c>
      <c r="K13" s="114" t="s">
        <v>883</v>
      </c>
      <c r="L13" s="113">
        <v>0</v>
      </c>
      <c r="M13" s="113" t="s">
        <v>1547</v>
      </c>
      <c r="N13" s="113" t="s">
        <v>1535</v>
      </c>
      <c r="O13" s="113" t="s">
        <v>1535</v>
      </c>
      <c r="P13" s="115" t="s">
        <v>1558</v>
      </c>
      <c r="Q13" s="114" t="s">
        <v>964</v>
      </c>
      <c r="R13" s="113" t="s">
        <v>1582</v>
      </c>
      <c r="S13" s="113" t="s">
        <v>1536</v>
      </c>
      <c r="T13" s="113" t="s">
        <v>1535</v>
      </c>
      <c r="U13" s="113" t="s">
        <v>1535</v>
      </c>
      <c r="V13" s="121" t="s">
        <v>1558</v>
      </c>
      <c r="W13" s="114" t="s">
        <v>965</v>
      </c>
      <c r="X13" s="113" t="s">
        <v>1584</v>
      </c>
      <c r="Y13" s="113" t="s">
        <v>1547</v>
      </c>
      <c r="Z13" s="113" t="s">
        <v>1535</v>
      </c>
      <c r="AA13" s="113" t="s">
        <v>1535</v>
      </c>
      <c r="AB13" s="115" t="s">
        <v>1535</v>
      </c>
      <c r="AC13" s="114" t="s">
        <v>1007</v>
      </c>
      <c r="AD13" s="113" t="s">
        <v>1579</v>
      </c>
      <c r="AE13" s="113" t="s">
        <v>1536</v>
      </c>
      <c r="AF13" s="113" t="s">
        <v>1535</v>
      </c>
      <c r="AG13" s="113" t="s">
        <v>1535</v>
      </c>
      <c r="AH13" s="121" t="s">
        <v>1535</v>
      </c>
      <c r="AI13" s="114" t="s">
        <v>1008</v>
      </c>
      <c r="AJ13" s="113">
        <v>0</v>
      </c>
      <c r="AK13" s="113" t="s">
        <v>577</v>
      </c>
      <c r="AL13" s="113" t="s">
        <v>1535</v>
      </c>
      <c r="AM13" s="115" t="s">
        <v>1558</v>
      </c>
      <c r="AN13" s="115" t="s">
        <v>1558</v>
      </c>
      <c r="AO13" s="114" t="s">
        <v>1009</v>
      </c>
      <c r="AP13" s="113" t="s">
        <v>1410</v>
      </c>
      <c r="AQ13" s="113" t="s">
        <v>577</v>
      </c>
      <c r="AR13" s="113" t="s">
        <v>1535</v>
      </c>
      <c r="AS13" s="113" t="s">
        <v>1535</v>
      </c>
      <c r="AT13" s="115" t="s">
        <v>1558</v>
      </c>
    </row>
    <row r="14" spans="2:58" x14ac:dyDescent="0.25">
      <c r="D14" s="119">
        <v>11</v>
      </c>
      <c r="E14" s="114" t="s">
        <v>837</v>
      </c>
      <c r="F14" s="113" t="s">
        <v>1582</v>
      </c>
      <c r="G14" s="113" t="s">
        <v>1556</v>
      </c>
      <c r="H14" s="113" t="s">
        <v>1535</v>
      </c>
      <c r="I14" s="113" t="s">
        <v>1535</v>
      </c>
      <c r="J14" s="115" t="s">
        <v>1558</v>
      </c>
      <c r="K14" s="114" t="s">
        <v>966</v>
      </c>
      <c r="L14" s="113" t="s">
        <v>1573</v>
      </c>
      <c r="M14" s="113" t="s">
        <v>1561</v>
      </c>
      <c r="N14" s="113" t="s">
        <v>1535</v>
      </c>
      <c r="O14" s="113" t="s">
        <v>1535</v>
      </c>
      <c r="P14" s="115" t="s">
        <v>1535</v>
      </c>
      <c r="Q14" s="114" t="s">
        <v>838</v>
      </c>
      <c r="R14" s="113" t="s">
        <v>1579</v>
      </c>
      <c r="S14" s="113" t="s">
        <v>1536</v>
      </c>
      <c r="T14" s="113" t="s">
        <v>1535</v>
      </c>
      <c r="U14" s="113" t="s">
        <v>1535</v>
      </c>
      <c r="V14" s="121" t="s">
        <v>1558</v>
      </c>
      <c r="W14" s="114" t="s">
        <v>878</v>
      </c>
      <c r="X14" s="113">
        <v>0</v>
      </c>
      <c r="Y14" s="113" t="s">
        <v>1561</v>
      </c>
      <c r="Z14" s="113" t="s">
        <v>1535</v>
      </c>
      <c r="AA14" s="113" t="s">
        <v>1535</v>
      </c>
      <c r="AB14" s="115" t="s">
        <v>1535</v>
      </c>
      <c r="AC14" s="114" t="s">
        <v>939</v>
      </c>
      <c r="AD14" s="113" t="s">
        <v>1573</v>
      </c>
      <c r="AE14" s="113" t="s">
        <v>1607</v>
      </c>
      <c r="AF14" s="113" t="s">
        <v>1535</v>
      </c>
      <c r="AG14" s="113" t="s">
        <v>1535</v>
      </c>
      <c r="AH14" s="121" t="s">
        <v>1535</v>
      </c>
      <c r="AI14" s="114" t="s">
        <v>1010</v>
      </c>
      <c r="AJ14" s="113" t="s">
        <v>1594</v>
      </c>
      <c r="AK14" s="113" t="s">
        <v>1559</v>
      </c>
      <c r="AL14" s="113" t="s">
        <v>1535</v>
      </c>
      <c r="AM14" s="113" t="s">
        <v>1535</v>
      </c>
      <c r="AN14" s="115" t="s">
        <v>1535</v>
      </c>
      <c r="AO14" s="114" t="s">
        <v>849</v>
      </c>
      <c r="AP14" s="113" t="s">
        <v>1410</v>
      </c>
      <c r="AQ14" s="113" t="s">
        <v>1559</v>
      </c>
      <c r="AR14" s="113" t="s">
        <v>1535</v>
      </c>
      <c r="AS14" s="113" t="s">
        <v>1535</v>
      </c>
      <c r="AT14" s="115" t="s">
        <v>1535</v>
      </c>
    </row>
    <row r="15" spans="2:58" ht="15.75" thickBot="1" x14ac:dyDescent="0.3">
      <c r="D15" s="119">
        <v>12</v>
      </c>
      <c r="E15" s="114" t="s">
        <v>967</v>
      </c>
      <c r="F15" s="113" t="s">
        <v>1584</v>
      </c>
      <c r="G15" s="113" t="s">
        <v>1585</v>
      </c>
      <c r="H15" s="113" t="s">
        <v>1535</v>
      </c>
      <c r="I15" s="113" t="s">
        <v>1535</v>
      </c>
      <c r="J15" s="115" t="s">
        <v>1558</v>
      </c>
      <c r="K15" s="114" t="s">
        <v>839</v>
      </c>
      <c r="L15" s="113">
        <v>0</v>
      </c>
      <c r="M15" s="113" t="s">
        <v>577</v>
      </c>
      <c r="N15" s="113" t="s">
        <v>1535</v>
      </c>
      <c r="O15" s="113" t="s">
        <v>1535</v>
      </c>
      <c r="P15" s="115" t="s">
        <v>1535</v>
      </c>
      <c r="Q15" s="114" t="s">
        <v>968</v>
      </c>
      <c r="R15" s="113" t="s">
        <v>1410</v>
      </c>
      <c r="S15" s="113" t="s">
        <v>1602</v>
      </c>
      <c r="T15" s="113" t="s">
        <v>1535</v>
      </c>
      <c r="U15" s="113" t="s">
        <v>1535</v>
      </c>
      <c r="V15" s="121" t="s">
        <v>1535</v>
      </c>
      <c r="W15" s="114" t="s">
        <v>840</v>
      </c>
      <c r="X15" s="113">
        <v>0</v>
      </c>
      <c r="Y15" s="113" t="s">
        <v>1581</v>
      </c>
      <c r="Z15" s="113" t="s">
        <v>1535</v>
      </c>
      <c r="AA15" s="113" t="s">
        <v>1535</v>
      </c>
      <c r="AB15" s="115" t="s">
        <v>1558</v>
      </c>
      <c r="AC15" s="114" t="s">
        <v>1011</v>
      </c>
      <c r="AD15" s="113" t="s">
        <v>1574</v>
      </c>
      <c r="AE15" s="113" t="s">
        <v>1608</v>
      </c>
      <c r="AF15" s="113" t="s">
        <v>1535</v>
      </c>
      <c r="AG15" s="113" t="s">
        <v>1535</v>
      </c>
      <c r="AH15" s="121" t="s">
        <v>1535</v>
      </c>
      <c r="AI15" s="116" t="s">
        <v>1012</v>
      </c>
      <c r="AJ15" s="117" t="s">
        <v>1579</v>
      </c>
      <c r="AK15" s="117" t="s">
        <v>1562</v>
      </c>
      <c r="AL15" s="117" t="s">
        <v>1535</v>
      </c>
      <c r="AM15" s="117" t="s">
        <v>1535</v>
      </c>
      <c r="AN15" s="118" t="s">
        <v>1558</v>
      </c>
      <c r="AO15" s="116" t="s">
        <v>1013</v>
      </c>
      <c r="AP15" s="117" t="s">
        <v>1582</v>
      </c>
      <c r="AQ15" s="117" t="s">
        <v>1549</v>
      </c>
      <c r="AR15" s="117" t="s">
        <v>1535</v>
      </c>
      <c r="AS15" s="117" t="s">
        <v>1535</v>
      </c>
      <c r="AT15" s="118" t="s">
        <v>1535</v>
      </c>
    </row>
    <row r="16" spans="2:58" x14ac:dyDescent="0.25">
      <c r="D16" s="119">
        <v>13</v>
      </c>
      <c r="E16" s="114" t="s">
        <v>841</v>
      </c>
      <c r="F16" s="113" t="s">
        <v>1571</v>
      </c>
      <c r="G16" s="113" t="s">
        <v>1545</v>
      </c>
      <c r="H16" s="113" t="s">
        <v>1535</v>
      </c>
      <c r="I16" s="113" t="s">
        <v>1535</v>
      </c>
      <c r="J16" s="115" t="s">
        <v>1535</v>
      </c>
      <c r="K16" s="114" t="s">
        <v>842</v>
      </c>
      <c r="L16" s="113" t="s">
        <v>1594</v>
      </c>
      <c r="M16" s="113" t="s">
        <v>1550</v>
      </c>
      <c r="N16" s="113" t="s">
        <v>1535</v>
      </c>
      <c r="O16" s="113" t="s">
        <v>1535</v>
      </c>
      <c r="P16" s="115" t="s">
        <v>1535</v>
      </c>
      <c r="Q16" s="114" t="s">
        <v>843</v>
      </c>
      <c r="R16" s="113" t="s">
        <v>1579</v>
      </c>
      <c r="S16" s="113" t="s">
        <v>1536</v>
      </c>
      <c r="T16" s="113" t="s">
        <v>1535</v>
      </c>
      <c r="U16" s="113" t="s">
        <v>1535</v>
      </c>
      <c r="V16" s="121" t="s">
        <v>1535</v>
      </c>
      <c r="W16" s="114" t="s">
        <v>969</v>
      </c>
      <c r="X16" s="113">
        <v>0</v>
      </c>
      <c r="Y16" s="113" t="s">
        <v>1559</v>
      </c>
      <c r="Z16" s="113" t="s">
        <v>1535</v>
      </c>
      <c r="AA16" s="113" t="s">
        <v>1535</v>
      </c>
      <c r="AB16" s="115" t="s">
        <v>1535</v>
      </c>
      <c r="AC16" s="114" t="s">
        <v>1014</v>
      </c>
      <c r="AD16" s="113" t="s">
        <v>1574</v>
      </c>
      <c r="AE16" s="113" t="s">
        <v>577</v>
      </c>
      <c r="AF16" s="113" t="s">
        <v>1535</v>
      </c>
      <c r="AG16" s="113" t="s">
        <v>1535</v>
      </c>
      <c r="AH16" s="115" t="s">
        <v>1535</v>
      </c>
    </row>
    <row r="17" spans="4:58" x14ac:dyDescent="0.25">
      <c r="D17" s="119">
        <v>14</v>
      </c>
      <c r="E17" s="114" t="s">
        <v>845</v>
      </c>
      <c r="F17" s="113" t="s">
        <v>1410</v>
      </c>
      <c r="G17" s="113" t="s">
        <v>577</v>
      </c>
      <c r="H17" s="113" t="s">
        <v>1535</v>
      </c>
      <c r="I17" s="113" t="s">
        <v>1535</v>
      </c>
      <c r="J17" s="115" t="s">
        <v>1535</v>
      </c>
      <c r="K17" s="114" t="s">
        <v>822</v>
      </c>
      <c r="L17" s="113" t="s">
        <v>1574</v>
      </c>
      <c r="M17" s="113" t="s">
        <v>1598</v>
      </c>
      <c r="N17" s="113" t="s">
        <v>1535</v>
      </c>
      <c r="O17" s="113" t="s">
        <v>1535</v>
      </c>
      <c r="P17" s="115" t="s">
        <v>1535</v>
      </c>
      <c r="Q17" s="114" t="s">
        <v>846</v>
      </c>
      <c r="R17" s="113" t="s">
        <v>1579</v>
      </c>
      <c r="S17" s="113" t="s">
        <v>577</v>
      </c>
      <c r="T17" s="113" t="s">
        <v>1535</v>
      </c>
      <c r="U17" s="113" t="s">
        <v>1535</v>
      </c>
      <c r="V17" s="121" t="s">
        <v>1535</v>
      </c>
      <c r="W17" s="114" t="s">
        <v>970</v>
      </c>
      <c r="X17" s="113" t="s">
        <v>1410</v>
      </c>
      <c r="Y17" s="113" t="s">
        <v>577</v>
      </c>
      <c r="Z17" s="113" t="s">
        <v>1535</v>
      </c>
      <c r="AA17" s="113" t="s">
        <v>1535</v>
      </c>
      <c r="AB17" s="115" t="s">
        <v>1535</v>
      </c>
      <c r="AC17" s="114" t="s">
        <v>1015</v>
      </c>
      <c r="AD17" s="113" t="s">
        <v>1573</v>
      </c>
      <c r="AE17" s="113" t="s">
        <v>1536</v>
      </c>
      <c r="AF17" s="113" t="s">
        <v>1535</v>
      </c>
      <c r="AG17" s="113" t="s">
        <v>1535</v>
      </c>
      <c r="AH17" s="115" t="s">
        <v>1558</v>
      </c>
    </row>
    <row r="18" spans="4:58" x14ac:dyDescent="0.25">
      <c r="D18" s="119">
        <v>15</v>
      </c>
      <c r="E18" s="114" t="s">
        <v>971</v>
      </c>
      <c r="F18" s="113" t="s">
        <v>1410</v>
      </c>
      <c r="G18" s="113" t="s">
        <v>1552</v>
      </c>
      <c r="H18" s="113" t="s">
        <v>1535</v>
      </c>
      <c r="I18" s="113" t="s">
        <v>1535</v>
      </c>
      <c r="J18" s="115" t="s">
        <v>1535</v>
      </c>
      <c r="K18" s="114" t="s">
        <v>889</v>
      </c>
      <c r="L18" s="113" t="s">
        <v>1579</v>
      </c>
      <c r="M18" s="113" t="s">
        <v>1581</v>
      </c>
      <c r="N18" s="113" t="s">
        <v>1535</v>
      </c>
      <c r="O18" s="113" t="s">
        <v>1535</v>
      </c>
      <c r="P18" s="115" t="s">
        <v>1558</v>
      </c>
      <c r="Q18" s="114" t="s">
        <v>972</v>
      </c>
      <c r="R18" s="113" t="s">
        <v>1410</v>
      </c>
      <c r="S18" s="113" t="s">
        <v>1550</v>
      </c>
      <c r="T18" s="113" t="s">
        <v>1535</v>
      </c>
      <c r="U18" s="113" t="s">
        <v>1535</v>
      </c>
      <c r="V18" s="121" t="s">
        <v>1535</v>
      </c>
      <c r="W18" s="114" t="s">
        <v>973</v>
      </c>
      <c r="X18" s="113" t="s">
        <v>1410</v>
      </c>
      <c r="Y18" s="113" t="s">
        <v>1559</v>
      </c>
      <c r="Z18" s="113" t="s">
        <v>1535</v>
      </c>
      <c r="AA18" s="113" t="s">
        <v>1535</v>
      </c>
      <c r="AB18" s="115" t="s">
        <v>1535</v>
      </c>
      <c r="AC18" s="114" t="s">
        <v>940</v>
      </c>
      <c r="AD18" s="113" t="s">
        <v>1410</v>
      </c>
      <c r="AE18" s="113" t="s">
        <v>1536</v>
      </c>
      <c r="AF18" s="113" t="s">
        <v>1535</v>
      </c>
      <c r="AG18" s="113" t="s">
        <v>1535</v>
      </c>
      <c r="AH18" s="115" t="s">
        <v>1558</v>
      </c>
    </row>
    <row r="19" spans="4:58" ht="15.75" thickBot="1" x14ac:dyDescent="0.3">
      <c r="D19" s="119">
        <v>16</v>
      </c>
      <c r="E19" s="114" t="s">
        <v>974</v>
      </c>
      <c r="F19" s="113" t="s">
        <v>1573</v>
      </c>
      <c r="G19" s="113" t="s">
        <v>1536</v>
      </c>
      <c r="H19" s="113" t="s">
        <v>1535</v>
      </c>
      <c r="I19" s="113" t="s">
        <v>1535</v>
      </c>
      <c r="J19" s="115" t="s">
        <v>1558</v>
      </c>
      <c r="K19" s="114" t="s">
        <v>975</v>
      </c>
      <c r="L19" s="113" t="s">
        <v>1410</v>
      </c>
      <c r="M19" s="113" t="s">
        <v>1559</v>
      </c>
      <c r="N19" s="113" t="s">
        <v>1535</v>
      </c>
      <c r="O19" s="113" t="s">
        <v>1535</v>
      </c>
      <c r="P19" s="115" t="s">
        <v>1535</v>
      </c>
      <c r="Q19" s="114" t="s">
        <v>847</v>
      </c>
      <c r="R19" s="113">
        <v>0</v>
      </c>
      <c r="S19" s="113" t="s">
        <v>1561</v>
      </c>
      <c r="T19" s="113" t="s">
        <v>1535</v>
      </c>
      <c r="U19" s="113" t="s">
        <v>1535</v>
      </c>
      <c r="V19" s="121" t="s">
        <v>1558</v>
      </c>
      <c r="W19" s="116" t="s">
        <v>898</v>
      </c>
      <c r="X19" s="117" t="s">
        <v>1410</v>
      </c>
      <c r="Y19" s="117" t="s">
        <v>1536</v>
      </c>
      <c r="Z19" s="117" t="s">
        <v>1535</v>
      </c>
      <c r="AA19" s="117" t="s">
        <v>1535</v>
      </c>
      <c r="AB19" s="118" t="s">
        <v>1558</v>
      </c>
      <c r="AC19" s="116" t="s">
        <v>1016</v>
      </c>
      <c r="AD19" s="117" t="s">
        <v>1410</v>
      </c>
      <c r="AE19" s="117" t="s">
        <v>1561</v>
      </c>
      <c r="AF19" s="117" t="s">
        <v>1535</v>
      </c>
      <c r="AG19" s="117" t="s">
        <v>1535</v>
      </c>
      <c r="AH19" s="118" t="s">
        <v>1535</v>
      </c>
    </row>
    <row r="20" spans="4:58" x14ac:dyDescent="0.25">
      <c r="D20" s="119">
        <v>17</v>
      </c>
      <c r="E20" s="114" t="s">
        <v>976</v>
      </c>
      <c r="F20" s="113" t="s">
        <v>1410</v>
      </c>
      <c r="G20" s="113" t="s">
        <v>1559</v>
      </c>
      <c r="H20" s="113" t="s">
        <v>1535</v>
      </c>
      <c r="I20" s="113" t="s">
        <v>1535</v>
      </c>
      <c r="J20" s="115" t="s">
        <v>1535</v>
      </c>
      <c r="K20" s="114" t="s">
        <v>905</v>
      </c>
      <c r="L20" s="113" t="s">
        <v>1410</v>
      </c>
      <c r="M20" s="113" t="s">
        <v>1550</v>
      </c>
      <c r="N20" s="113" t="s">
        <v>1535</v>
      </c>
      <c r="O20" s="113" t="s">
        <v>1535</v>
      </c>
      <c r="P20" s="115" t="s">
        <v>1535</v>
      </c>
      <c r="Q20" s="114" t="s">
        <v>977</v>
      </c>
      <c r="R20" s="113" t="s">
        <v>1410</v>
      </c>
      <c r="S20" s="113" t="s">
        <v>1559</v>
      </c>
      <c r="T20" s="113" t="s">
        <v>1535</v>
      </c>
      <c r="U20" s="113" t="s">
        <v>1535</v>
      </c>
      <c r="V20" s="115" t="s">
        <v>1535</v>
      </c>
    </row>
    <row r="21" spans="4:58" x14ac:dyDescent="0.25">
      <c r="D21" s="119">
        <v>18</v>
      </c>
      <c r="E21" s="114" t="s">
        <v>848</v>
      </c>
      <c r="F21" s="113" t="s">
        <v>577</v>
      </c>
      <c r="G21" s="113" t="s">
        <v>1557</v>
      </c>
      <c r="H21" s="113" t="s">
        <v>1535</v>
      </c>
      <c r="I21" s="113" t="s">
        <v>1535</v>
      </c>
      <c r="J21" s="115" t="s">
        <v>1535</v>
      </c>
      <c r="K21" s="114" t="s">
        <v>978</v>
      </c>
      <c r="L21" s="113" t="s">
        <v>1582</v>
      </c>
      <c r="M21" s="113" t="s">
        <v>1547</v>
      </c>
      <c r="N21" s="113" t="s">
        <v>1535</v>
      </c>
      <c r="O21" s="113" t="s">
        <v>1535</v>
      </c>
      <c r="P21" s="115" t="s">
        <v>1558</v>
      </c>
      <c r="Q21" s="114" t="s">
        <v>979</v>
      </c>
      <c r="R21" s="113" t="s">
        <v>1410</v>
      </c>
      <c r="S21" s="113" t="s">
        <v>1602</v>
      </c>
      <c r="T21" s="113" t="s">
        <v>1535</v>
      </c>
      <c r="U21" s="113" t="s">
        <v>1535</v>
      </c>
      <c r="V21" s="115" t="s">
        <v>1535</v>
      </c>
    </row>
    <row r="22" spans="4:58" x14ac:dyDescent="0.25">
      <c r="D22" s="119">
        <v>19</v>
      </c>
      <c r="E22" s="114" t="s">
        <v>908</v>
      </c>
      <c r="F22" s="113" t="s">
        <v>1410</v>
      </c>
      <c r="G22" s="113" t="s">
        <v>1536</v>
      </c>
      <c r="H22" s="113" t="s">
        <v>1535</v>
      </c>
      <c r="I22" s="113" t="s">
        <v>1535</v>
      </c>
      <c r="J22" s="115" t="s">
        <v>1558</v>
      </c>
      <c r="K22" s="114" t="s">
        <v>980</v>
      </c>
      <c r="L22" s="113" t="s">
        <v>1410</v>
      </c>
      <c r="M22" s="113" t="s">
        <v>1536</v>
      </c>
      <c r="N22" s="113" t="s">
        <v>1535</v>
      </c>
      <c r="O22" s="113" t="s">
        <v>1535</v>
      </c>
      <c r="P22" s="115" t="s">
        <v>1535</v>
      </c>
      <c r="Q22" s="114" t="s">
        <v>909</v>
      </c>
      <c r="R22" s="113" t="s">
        <v>1571</v>
      </c>
      <c r="S22" s="113" t="s">
        <v>1549</v>
      </c>
      <c r="T22" s="113" t="s">
        <v>1535</v>
      </c>
      <c r="U22" s="113" t="s">
        <v>1535</v>
      </c>
      <c r="V22" s="115" t="s">
        <v>1535</v>
      </c>
    </row>
    <row r="23" spans="4:58" ht="15.75" thickBot="1" x14ac:dyDescent="0.3">
      <c r="D23" s="120">
        <v>20</v>
      </c>
      <c r="E23" s="116" t="s">
        <v>850</v>
      </c>
      <c r="F23" s="117" t="s">
        <v>1410</v>
      </c>
      <c r="G23" s="117" t="s">
        <v>577</v>
      </c>
      <c r="H23" s="117" t="s">
        <v>1535</v>
      </c>
      <c r="I23" s="117" t="s">
        <v>1535</v>
      </c>
      <c r="J23" s="118" t="s">
        <v>1558</v>
      </c>
      <c r="K23" s="116" t="s">
        <v>981</v>
      </c>
      <c r="L23" s="117" t="s">
        <v>1573</v>
      </c>
      <c r="M23" s="117" t="s">
        <v>1599</v>
      </c>
      <c r="N23" s="117" t="s">
        <v>1535</v>
      </c>
      <c r="O23" s="117" t="s">
        <v>1535</v>
      </c>
      <c r="P23" s="118" t="s">
        <v>1535</v>
      </c>
      <c r="Q23" s="116" t="s">
        <v>982</v>
      </c>
      <c r="R23" s="117" t="s">
        <v>1410</v>
      </c>
      <c r="S23" s="117" t="s">
        <v>1603</v>
      </c>
      <c r="T23" s="117" t="s">
        <v>1535</v>
      </c>
      <c r="U23" s="117" t="s">
        <v>1535</v>
      </c>
      <c r="V23" s="118" t="s">
        <v>1535</v>
      </c>
    </row>
    <row r="26" spans="4:58" s="111" customFormat="1" ht="15.75" thickBot="1" x14ac:dyDescent="0.3">
      <c r="E26" s="111" t="s">
        <v>109</v>
      </c>
      <c r="F26" s="127"/>
      <c r="G26" s="127"/>
      <c r="H26" s="127"/>
      <c r="I26" s="127"/>
      <c r="J26" s="127"/>
      <c r="L26" s="127"/>
      <c r="M26" s="127"/>
      <c r="N26" s="127"/>
      <c r="O26" s="127"/>
      <c r="P26" s="127"/>
      <c r="R26" s="127"/>
      <c r="S26" s="127"/>
      <c r="T26" s="127"/>
      <c r="U26" s="127"/>
      <c r="V26" s="127"/>
      <c r="X26" s="127"/>
      <c r="Y26" s="127"/>
      <c r="Z26" s="127"/>
      <c r="AA26" s="127"/>
      <c r="AB26" s="127"/>
      <c r="AD26" s="127"/>
      <c r="AE26" s="127"/>
      <c r="AF26" s="127"/>
      <c r="AG26" s="127"/>
      <c r="AH26" s="127"/>
      <c r="AJ26" s="127"/>
      <c r="AK26" s="127"/>
      <c r="AL26" s="127"/>
      <c r="AM26" s="127"/>
      <c r="AN26" s="127"/>
      <c r="AP26" s="127"/>
      <c r="AQ26" s="127"/>
      <c r="AR26" s="127"/>
      <c r="AS26" s="127"/>
      <c r="AT26" s="127"/>
      <c r="AV26" s="127"/>
      <c r="AW26" s="127"/>
      <c r="AX26" s="127"/>
      <c r="AY26" s="127"/>
      <c r="AZ26" s="127"/>
      <c r="BB26" s="127"/>
      <c r="BC26" s="127"/>
      <c r="BD26" s="127"/>
      <c r="BE26" s="127"/>
      <c r="BF26" s="127"/>
    </row>
    <row r="27" spans="4:58" s="111" customFormat="1" x14ac:dyDescent="0.25">
      <c r="E27" s="123" t="s">
        <v>851</v>
      </c>
      <c r="F27" s="124" t="s">
        <v>1536</v>
      </c>
      <c r="G27" s="124" t="s">
        <v>1407</v>
      </c>
      <c r="H27" s="124" t="s">
        <v>1388</v>
      </c>
      <c r="I27" s="124" t="s">
        <v>577</v>
      </c>
      <c r="J27" s="125" t="s">
        <v>562</v>
      </c>
      <c r="K27" s="123" t="s">
        <v>852</v>
      </c>
      <c r="L27" s="124" t="s">
        <v>1536</v>
      </c>
      <c r="M27" s="124" t="s">
        <v>1407</v>
      </c>
      <c r="N27" s="124" t="s">
        <v>1388</v>
      </c>
      <c r="O27" s="124" t="s">
        <v>577</v>
      </c>
      <c r="P27" s="125" t="s">
        <v>562</v>
      </c>
      <c r="Q27" s="123" t="s">
        <v>853</v>
      </c>
      <c r="R27" s="124" t="s">
        <v>1536</v>
      </c>
      <c r="S27" s="124" t="s">
        <v>1407</v>
      </c>
      <c r="T27" s="124" t="s">
        <v>1388</v>
      </c>
      <c r="U27" s="124" t="s">
        <v>577</v>
      </c>
      <c r="V27" s="126" t="s">
        <v>562</v>
      </c>
      <c r="W27" s="123" t="s">
        <v>854</v>
      </c>
      <c r="X27" s="124" t="s">
        <v>1536</v>
      </c>
      <c r="Y27" s="124" t="s">
        <v>1407</v>
      </c>
      <c r="Z27" s="124" t="s">
        <v>1388</v>
      </c>
      <c r="AA27" s="124" t="s">
        <v>577</v>
      </c>
      <c r="AB27" s="126" t="s">
        <v>562</v>
      </c>
      <c r="AC27" s="123" t="s">
        <v>910</v>
      </c>
      <c r="AD27" s="124" t="s">
        <v>1536</v>
      </c>
      <c r="AE27" s="124" t="s">
        <v>1407</v>
      </c>
      <c r="AF27" s="124" t="s">
        <v>1388</v>
      </c>
      <c r="AG27" s="124" t="s">
        <v>577</v>
      </c>
      <c r="AH27" s="126" t="s">
        <v>562</v>
      </c>
      <c r="AI27" s="123" t="s">
        <v>911</v>
      </c>
      <c r="AJ27" s="124" t="s">
        <v>1536</v>
      </c>
      <c r="AK27" s="124" t="s">
        <v>1407</v>
      </c>
      <c r="AL27" s="124" t="s">
        <v>1388</v>
      </c>
      <c r="AM27" s="124" t="s">
        <v>577</v>
      </c>
      <c r="AN27" s="126" t="s">
        <v>562</v>
      </c>
      <c r="AO27" s="123" t="s">
        <v>912</v>
      </c>
      <c r="AP27" s="124" t="s">
        <v>1536</v>
      </c>
      <c r="AQ27" s="124" t="s">
        <v>1407</v>
      </c>
      <c r="AR27" s="124" t="s">
        <v>1388</v>
      </c>
      <c r="AS27" s="124" t="s">
        <v>577</v>
      </c>
      <c r="AT27" s="125" t="s">
        <v>562</v>
      </c>
      <c r="AV27" s="127"/>
      <c r="AW27" s="127"/>
      <c r="AX27" s="127"/>
      <c r="AY27" s="127"/>
      <c r="AZ27" s="127"/>
      <c r="BB27" s="127"/>
      <c r="BC27" s="127"/>
      <c r="BD27" s="127"/>
      <c r="BE27" s="127"/>
      <c r="BF27" s="127"/>
    </row>
    <row r="28" spans="4:58" x14ac:dyDescent="0.25">
      <c r="D28">
        <v>1</v>
      </c>
      <c r="E28" s="114" t="s">
        <v>855</v>
      </c>
      <c r="F28" s="113" t="s">
        <v>1579</v>
      </c>
      <c r="G28" s="113" t="s">
        <v>1536</v>
      </c>
      <c r="H28" s="113" t="s">
        <v>1535</v>
      </c>
      <c r="I28" s="113" t="s">
        <v>1535</v>
      </c>
      <c r="J28" s="115" t="s">
        <v>1535</v>
      </c>
      <c r="K28" s="114" t="s">
        <v>820</v>
      </c>
      <c r="L28" s="113" t="s">
        <v>1579</v>
      </c>
      <c r="M28" s="113" t="s">
        <v>1536</v>
      </c>
      <c r="N28" s="113" t="s">
        <v>1535</v>
      </c>
      <c r="O28" s="113" t="s">
        <v>1535</v>
      </c>
      <c r="P28" s="115" t="s">
        <v>1558</v>
      </c>
      <c r="Q28" s="114" t="s">
        <v>856</v>
      </c>
      <c r="R28" s="113">
        <v>0</v>
      </c>
      <c r="S28" s="113" t="s">
        <v>1615</v>
      </c>
      <c r="T28" s="113" t="s">
        <v>1535</v>
      </c>
      <c r="U28" s="113" t="s">
        <v>1535</v>
      </c>
      <c r="V28" s="121" t="s">
        <v>1535</v>
      </c>
      <c r="W28" s="114" t="s">
        <v>857</v>
      </c>
      <c r="X28" s="113">
        <v>0</v>
      </c>
      <c r="Y28" s="113" t="s">
        <v>1618</v>
      </c>
      <c r="Z28" s="113" t="s">
        <v>1535</v>
      </c>
      <c r="AA28" s="113" t="s">
        <v>1535</v>
      </c>
      <c r="AB28" s="121" t="s">
        <v>1558</v>
      </c>
      <c r="AC28" s="114" t="s">
        <v>913</v>
      </c>
      <c r="AD28" s="113" t="s">
        <v>1590</v>
      </c>
      <c r="AE28" s="113" t="s">
        <v>1547</v>
      </c>
      <c r="AF28" s="113" t="s">
        <v>1535</v>
      </c>
      <c r="AG28" s="113" t="s">
        <v>1535</v>
      </c>
      <c r="AH28" s="121" t="s">
        <v>1535</v>
      </c>
      <c r="AI28" s="114" t="s">
        <v>914</v>
      </c>
      <c r="AJ28" s="113">
        <v>0</v>
      </c>
      <c r="AK28" s="113" t="s">
        <v>1559</v>
      </c>
      <c r="AL28" s="113" t="s">
        <v>1535</v>
      </c>
      <c r="AM28" s="113" t="s">
        <v>1535</v>
      </c>
      <c r="AN28" s="121" t="s">
        <v>1535</v>
      </c>
      <c r="AO28" s="114" t="s">
        <v>915</v>
      </c>
      <c r="AP28" s="113" t="s">
        <v>1590</v>
      </c>
      <c r="AQ28" s="113" t="s">
        <v>1561</v>
      </c>
      <c r="AR28" s="113" t="s">
        <v>1535</v>
      </c>
      <c r="AS28" s="113" t="s">
        <v>1535</v>
      </c>
      <c r="AT28" s="115" t="s">
        <v>1535</v>
      </c>
    </row>
    <row r="29" spans="4:58" x14ac:dyDescent="0.25">
      <c r="D29">
        <v>2</v>
      </c>
      <c r="E29" s="114" t="s">
        <v>858</v>
      </c>
      <c r="F29" s="113" t="s">
        <v>1586</v>
      </c>
      <c r="G29" s="113" t="s">
        <v>1587</v>
      </c>
      <c r="H29" s="113" t="s">
        <v>1535</v>
      </c>
      <c r="I29" s="113" t="s">
        <v>1558</v>
      </c>
      <c r="J29" s="115" t="s">
        <v>1558</v>
      </c>
      <c r="K29" s="114" t="s">
        <v>859</v>
      </c>
      <c r="L29" s="113" t="s">
        <v>1410</v>
      </c>
      <c r="M29" s="113" t="s">
        <v>1562</v>
      </c>
      <c r="N29" s="113" t="s">
        <v>1535</v>
      </c>
      <c r="O29" s="113" t="s">
        <v>1535</v>
      </c>
      <c r="P29" s="115" t="s">
        <v>1535</v>
      </c>
      <c r="Q29" s="114" t="s">
        <v>829</v>
      </c>
      <c r="R29" s="113" t="s">
        <v>1410</v>
      </c>
      <c r="S29" s="113" t="s">
        <v>1536</v>
      </c>
      <c r="T29" s="113" t="s">
        <v>1535</v>
      </c>
      <c r="U29" s="113" t="s">
        <v>1535</v>
      </c>
      <c r="V29" s="121" t="s">
        <v>1558</v>
      </c>
      <c r="W29" s="114" t="s">
        <v>860</v>
      </c>
      <c r="X29" s="113" t="s">
        <v>1586</v>
      </c>
      <c r="Y29" s="113" t="s">
        <v>1536</v>
      </c>
      <c r="Z29" s="113" t="s">
        <v>1535</v>
      </c>
      <c r="AA29" s="113" t="s">
        <v>1535</v>
      </c>
      <c r="AB29" s="121" t="s">
        <v>1535</v>
      </c>
      <c r="AC29" s="114" t="s">
        <v>916</v>
      </c>
      <c r="AD29" s="113">
        <v>0</v>
      </c>
      <c r="AE29" s="113" t="s">
        <v>1559</v>
      </c>
      <c r="AF29" s="113" t="s">
        <v>1535</v>
      </c>
      <c r="AG29" s="113" t="s">
        <v>1535</v>
      </c>
      <c r="AH29" s="121" t="s">
        <v>1535</v>
      </c>
      <c r="AI29" s="114" t="s">
        <v>917</v>
      </c>
      <c r="AJ29" s="113" t="s">
        <v>1410</v>
      </c>
      <c r="AK29" s="113" t="s">
        <v>1562</v>
      </c>
      <c r="AL29" s="113" t="s">
        <v>1535</v>
      </c>
      <c r="AM29" s="113" t="s">
        <v>1535</v>
      </c>
      <c r="AN29" s="121" t="s">
        <v>1535</v>
      </c>
      <c r="AO29" s="114" t="s">
        <v>918</v>
      </c>
      <c r="AP29" s="113" t="s">
        <v>1410</v>
      </c>
      <c r="AQ29" s="113" t="s">
        <v>577</v>
      </c>
      <c r="AR29" s="113" t="s">
        <v>1535</v>
      </c>
      <c r="AS29" s="113" t="s">
        <v>1535</v>
      </c>
      <c r="AT29" s="115" t="s">
        <v>1535</v>
      </c>
    </row>
    <row r="30" spans="4:58" x14ac:dyDescent="0.25">
      <c r="D30">
        <v>3</v>
      </c>
      <c r="E30" s="114" t="s">
        <v>827</v>
      </c>
      <c r="F30" s="113" t="s">
        <v>1410</v>
      </c>
      <c r="G30" s="113" t="s">
        <v>1536</v>
      </c>
      <c r="H30" s="113" t="s">
        <v>1535</v>
      </c>
      <c r="I30" s="113" t="s">
        <v>1535</v>
      </c>
      <c r="J30" s="115" t="s">
        <v>1535</v>
      </c>
      <c r="K30" s="114" t="s">
        <v>819</v>
      </c>
      <c r="L30" s="113" t="s">
        <v>1579</v>
      </c>
      <c r="M30" s="113" t="s">
        <v>1613</v>
      </c>
      <c r="N30" s="113" t="s">
        <v>1535</v>
      </c>
      <c r="O30" s="113" t="s">
        <v>1535</v>
      </c>
      <c r="P30" s="115" t="s">
        <v>1535</v>
      </c>
      <c r="Q30" s="114" t="s">
        <v>861</v>
      </c>
      <c r="R30" s="113" t="s">
        <v>1574</v>
      </c>
      <c r="S30" s="113" t="s">
        <v>1607</v>
      </c>
      <c r="T30" s="113" t="s">
        <v>1535</v>
      </c>
      <c r="U30" s="113" t="s">
        <v>1535</v>
      </c>
      <c r="V30" s="121" t="s">
        <v>1535</v>
      </c>
      <c r="W30" s="114" t="s">
        <v>862</v>
      </c>
      <c r="X30" s="113" t="s">
        <v>1590</v>
      </c>
      <c r="Y30" s="113" t="s">
        <v>1549</v>
      </c>
      <c r="Z30" s="113" t="s">
        <v>1535</v>
      </c>
      <c r="AA30" s="113" t="s">
        <v>1535</v>
      </c>
      <c r="AB30" s="121" t="s">
        <v>1535</v>
      </c>
      <c r="AC30" s="114" t="s">
        <v>919</v>
      </c>
      <c r="AD30" s="113">
        <v>0</v>
      </c>
      <c r="AE30" s="113" t="s">
        <v>577</v>
      </c>
      <c r="AF30" s="113" t="s">
        <v>1535</v>
      </c>
      <c r="AG30" s="113" t="s">
        <v>1535</v>
      </c>
      <c r="AH30" s="121" t="s">
        <v>1535</v>
      </c>
      <c r="AI30" s="114" t="s">
        <v>920</v>
      </c>
      <c r="AJ30" s="113" t="s">
        <v>1605</v>
      </c>
      <c r="AK30" s="113" t="s">
        <v>1536</v>
      </c>
      <c r="AL30" s="113" t="s">
        <v>1535</v>
      </c>
      <c r="AM30" s="113" t="s">
        <v>1535</v>
      </c>
      <c r="AN30" s="121" t="s">
        <v>1558</v>
      </c>
      <c r="AO30" s="114" t="s">
        <v>921</v>
      </c>
      <c r="AP30" s="113" t="s">
        <v>1579</v>
      </c>
      <c r="AQ30" s="113" t="s">
        <v>1615</v>
      </c>
      <c r="AR30" s="113" t="s">
        <v>1535</v>
      </c>
      <c r="AS30" s="113" t="s">
        <v>1535</v>
      </c>
      <c r="AT30" s="115" t="s">
        <v>1535</v>
      </c>
    </row>
    <row r="31" spans="4:58" x14ac:dyDescent="0.25">
      <c r="D31">
        <v>4</v>
      </c>
      <c r="E31" s="114" t="s">
        <v>863</v>
      </c>
      <c r="F31" s="113">
        <v>0</v>
      </c>
      <c r="G31" s="113" t="s">
        <v>1588</v>
      </c>
      <c r="H31" s="113" t="s">
        <v>1535</v>
      </c>
      <c r="I31" s="113" t="s">
        <v>1535</v>
      </c>
      <c r="J31" s="115" t="s">
        <v>1535</v>
      </c>
      <c r="K31" s="114" t="s">
        <v>864</v>
      </c>
      <c r="L31" s="113" t="s">
        <v>1586</v>
      </c>
      <c r="M31" s="113" t="s">
        <v>577</v>
      </c>
      <c r="N31" s="113" t="s">
        <v>1535</v>
      </c>
      <c r="O31" s="113" t="s">
        <v>1535</v>
      </c>
      <c r="P31" s="115" t="s">
        <v>1558</v>
      </c>
      <c r="Q31" s="114" t="s">
        <v>865</v>
      </c>
      <c r="R31" s="113" t="s">
        <v>1605</v>
      </c>
      <c r="S31" s="113" t="s">
        <v>1536</v>
      </c>
      <c r="T31" s="113" t="s">
        <v>1535</v>
      </c>
      <c r="U31" s="113" t="s">
        <v>1535</v>
      </c>
      <c r="V31" s="121" t="s">
        <v>1535</v>
      </c>
      <c r="W31" s="114" t="s">
        <v>866</v>
      </c>
      <c r="X31" s="113" t="s">
        <v>1586</v>
      </c>
      <c r="Y31" s="113" t="s">
        <v>1536</v>
      </c>
      <c r="Z31" s="113" t="s">
        <v>1535</v>
      </c>
      <c r="AA31" s="113" t="s">
        <v>1535</v>
      </c>
      <c r="AB31" s="121" t="s">
        <v>1535</v>
      </c>
      <c r="AC31" s="114" t="s">
        <v>922</v>
      </c>
      <c r="AD31" s="113">
        <v>0</v>
      </c>
      <c r="AE31" s="113" t="s">
        <v>1559</v>
      </c>
      <c r="AF31" s="113" t="s">
        <v>1535</v>
      </c>
      <c r="AG31" s="113" t="s">
        <v>1535</v>
      </c>
      <c r="AH31" s="121" t="s">
        <v>1535</v>
      </c>
      <c r="AI31" s="114" t="s">
        <v>923</v>
      </c>
      <c r="AJ31" s="113" t="s">
        <v>1590</v>
      </c>
      <c r="AK31" s="113" t="s">
        <v>577</v>
      </c>
      <c r="AL31" s="113" t="s">
        <v>1535</v>
      </c>
      <c r="AM31" s="113" t="s">
        <v>1535</v>
      </c>
      <c r="AN31" s="121" t="s">
        <v>1535</v>
      </c>
      <c r="AO31" s="114" t="s">
        <v>924</v>
      </c>
      <c r="AP31" s="113" t="s">
        <v>1586</v>
      </c>
      <c r="AQ31" s="113" t="s">
        <v>1561</v>
      </c>
      <c r="AR31" s="113" t="s">
        <v>1535</v>
      </c>
      <c r="AS31" s="113" t="s">
        <v>1535</v>
      </c>
      <c r="AT31" s="115" t="s">
        <v>1535</v>
      </c>
    </row>
    <row r="32" spans="4:58" x14ac:dyDescent="0.25">
      <c r="D32">
        <v>5</v>
      </c>
      <c r="E32" s="114" t="s">
        <v>867</v>
      </c>
      <c r="F32" s="113">
        <v>0</v>
      </c>
      <c r="G32" s="113" t="s">
        <v>1587</v>
      </c>
      <c r="H32" s="113" t="s">
        <v>1535</v>
      </c>
      <c r="I32" s="113" t="s">
        <v>1535</v>
      </c>
      <c r="J32" s="115" t="s">
        <v>1535</v>
      </c>
      <c r="K32" s="114" t="s">
        <v>868</v>
      </c>
      <c r="L32" s="113" t="s">
        <v>1410</v>
      </c>
      <c r="M32" s="113" t="s">
        <v>1559</v>
      </c>
      <c r="N32" s="113" t="s">
        <v>1535</v>
      </c>
      <c r="O32" s="113" t="s">
        <v>1535</v>
      </c>
      <c r="P32" s="115" t="s">
        <v>1535</v>
      </c>
      <c r="Q32" s="114" t="s">
        <v>869</v>
      </c>
      <c r="R32" s="113" t="s">
        <v>1410</v>
      </c>
      <c r="S32" s="113" t="s">
        <v>1536</v>
      </c>
      <c r="T32" s="113" t="s">
        <v>1535</v>
      </c>
      <c r="U32" s="113" t="s">
        <v>1535</v>
      </c>
      <c r="V32" s="121" t="s">
        <v>1535</v>
      </c>
      <c r="W32" s="114" t="s">
        <v>870</v>
      </c>
      <c r="X32" s="113" t="s">
        <v>1616</v>
      </c>
      <c r="Y32" s="113" t="s">
        <v>577</v>
      </c>
      <c r="Z32" s="113" t="s">
        <v>1535</v>
      </c>
      <c r="AA32" s="113" t="s">
        <v>1535</v>
      </c>
      <c r="AB32" s="121" t="s">
        <v>1535</v>
      </c>
      <c r="AC32" s="128" t="s">
        <v>1620</v>
      </c>
      <c r="AD32" s="113" t="s">
        <v>1586</v>
      </c>
      <c r="AE32" s="113" t="s">
        <v>1547</v>
      </c>
      <c r="AF32" s="113" t="s">
        <v>1535</v>
      </c>
      <c r="AG32" s="113" t="s">
        <v>1535</v>
      </c>
      <c r="AH32" s="121" t="s">
        <v>1535</v>
      </c>
      <c r="AI32" s="114" t="s">
        <v>925</v>
      </c>
      <c r="AJ32" s="113" t="s">
        <v>1622</v>
      </c>
      <c r="AK32" s="113" t="s">
        <v>577</v>
      </c>
      <c r="AL32" s="113" t="s">
        <v>1535</v>
      </c>
      <c r="AM32" s="113" t="s">
        <v>1535</v>
      </c>
      <c r="AN32" s="121" t="s">
        <v>1535</v>
      </c>
      <c r="AO32" s="114" t="s">
        <v>926</v>
      </c>
      <c r="AP32" s="113">
        <v>0</v>
      </c>
      <c r="AQ32" s="113" t="s">
        <v>1623</v>
      </c>
      <c r="AR32" s="113" t="s">
        <v>1535</v>
      </c>
      <c r="AS32" s="113" t="s">
        <v>1535</v>
      </c>
      <c r="AT32" s="115" t="s">
        <v>1535</v>
      </c>
    </row>
    <row r="33" spans="4:46" x14ac:dyDescent="0.25">
      <c r="D33">
        <v>6</v>
      </c>
      <c r="E33" s="114" t="s">
        <v>871</v>
      </c>
      <c r="F33" s="113">
        <v>0</v>
      </c>
      <c r="G33" s="113" t="s">
        <v>1561</v>
      </c>
      <c r="H33" s="113" t="s">
        <v>1535</v>
      </c>
      <c r="I33" s="113" t="s">
        <v>1535</v>
      </c>
      <c r="J33" s="115" t="s">
        <v>1535</v>
      </c>
      <c r="K33" s="114" t="s">
        <v>872</v>
      </c>
      <c r="L33" s="113" t="s">
        <v>1571</v>
      </c>
      <c r="M33" s="113" t="s">
        <v>1536</v>
      </c>
      <c r="N33" s="113" t="s">
        <v>1535</v>
      </c>
      <c r="O33" s="113" t="s">
        <v>1535</v>
      </c>
      <c r="P33" s="115" t="s">
        <v>1535</v>
      </c>
      <c r="Q33" s="114" t="s">
        <v>873</v>
      </c>
      <c r="R33" s="113" t="s">
        <v>1573</v>
      </c>
      <c r="S33" s="113" t="s">
        <v>1561</v>
      </c>
      <c r="T33" s="113" t="s">
        <v>1535</v>
      </c>
      <c r="U33" s="113" t="s">
        <v>1535</v>
      </c>
      <c r="V33" s="121" t="s">
        <v>1535</v>
      </c>
      <c r="W33" s="114" t="s">
        <v>874</v>
      </c>
      <c r="X33" s="113" t="s">
        <v>1617</v>
      </c>
      <c r="Y33" s="113" t="s">
        <v>577</v>
      </c>
      <c r="Z33" s="113" t="s">
        <v>1535</v>
      </c>
      <c r="AA33" s="113" t="s">
        <v>1535</v>
      </c>
      <c r="AB33" s="121" t="s">
        <v>1535</v>
      </c>
      <c r="AC33" s="114" t="s">
        <v>927</v>
      </c>
      <c r="AD33" s="113" t="s">
        <v>1604</v>
      </c>
      <c r="AE33" s="113" t="s">
        <v>1559</v>
      </c>
      <c r="AF33" s="113" t="s">
        <v>1535</v>
      </c>
      <c r="AG33" s="113" t="s">
        <v>1535</v>
      </c>
      <c r="AH33" s="121" t="s">
        <v>1535</v>
      </c>
      <c r="AI33" s="114" t="s">
        <v>928</v>
      </c>
      <c r="AJ33" s="113" t="s">
        <v>1586</v>
      </c>
      <c r="AK33" s="113" t="s">
        <v>1559</v>
      </c>
      <c r="AL33" s="113" t="s">
        <v>1535</v>
      </c>
      <c r="AM33" s="113" t="s">
        <v>1535</v>
      </c>
      <c r="AN33" s="121" t="s">
        <v>1535</v>
      </c>
      <c r="AO33" s="114" t="s">
        <v>929</v>
      </c>
      <c r="AP33" s="113" t="s">
        <v>1574</v>
      </c>
      <c r="AQ33" s="113" t="s">
        <v>1536</v>
      </c>
      <c r="AR33" s="113" t="s">
        <v>1535</v>
      </c>
      <c r="AS33" s="113" t="s">
        <v>1535</v>
      </c>
      <c r="AT33" s="115" t="s">
        <v>1535</v>
      </c>
    </row>
    <row r="34" spans="4:46" x14ac:dyDescent="0.25">
      <c r="D34">
        <v>7</v>
      </c>
      <c r="E34" s="114" t="s">
        <v>875</v>
      </c>
      <c r="F34" s="113" t="s">
        <v>1586</v>
      </c>
      <c r="G34" s="113" t="s">
        <v>1581</v>
      </c>
      <c r="H34" s="113" t="s">
        <v>1535</v>
      </c>
      <c r="I34" s="113" t="s">
        <v>1535</v>
      </c>
      <c r="J34" s="115" t="s">
        <v>1535</v>
      </c>
      <c r="K34" s="114" t="s">
        <v>876</v>
      </c>
      <c r="L34" s="113" t="s">
        <v>1579</v>
      </c>
      <c r="M34" s="113" t="s">
        <v>1561</v>
      </c>
      <c r="N34" s="113" t="s">
        <v>1535</v>
      </c>
      <c r="O34" s="113" t="s">
        <v>1535</v>
      </c>
      <c r="P34" s="115" t="s">
        <v>1535</v>
      </c>
      <c r="Q34" s="114" t="s">
        <v>877</v>
      </c>
      <c r="R34" s="113">
        <v>0</v>
      </c>
      <c r="S34" s="113" t="s">
        <v>1559</v>
      </c>
      <c r="T34" s="113" t="s">
        <v>1535</v>
      </c>
      <c r="U34" s="113" t="s">
        <v>1535</v>
      </c>
      <c r="V34" s="121" t="s">
        <v>1535</v>
      </c>
      <c r="W34" s="114" t="s">
        <v>878</v>
      </c>
      <c r="X34" s="113">
        <v>0</v>
      </c>
      <c r="Y34" s="113" t="s">
        <v>1547</v>
      </c>
      <c r="Z34" s="113" t="s">
        <v>1535</v>
      </c>
      <c r="AA34" s="113" t="s">
        <v>1535</v>
      </c>
      <c r="AB34" s="121" t="s">
        <v>1535</v>
      </c>
      <c r="AC34" s="114" t="s">
        <v>930</v>
      </c>
      <c r="AD34" s="113" t="s">
        <v>1619</v>
      </c>
      <c r="AE34" s="113" t="s">
        <v>577</v>
      </c>
      <c r="AF34" s="113" t="s">
        <v>1535</v>
      </c>
      <c r="AG34" s="113" t="s">
        <v>1535</v>
      </c>
      <c r="AH34" s="121" t="s">
        <v>1535</v>
      </c>
      <c r="AI34" s="114" t="s">
        <v>931</v>
      </c>
      <c r="AJ34" s="113">
        <v>0</v>
      </c>
      <c r="AK34" s="113" t="s">
        <v>577</v>
      </c>
      <c r="AL34" s="113" t="s">
        <v>1535</v>
      </c>
      <c r="AM34" s="113" t="s">
        <v>1535</v>
      </c>
      <c r="AN34" s="121" t="s">
        <v>1535</v>
      </c>
      <c r="AO34" s="114" t="s">
        <v>932</v>
      </c>
      <c r="AP34" s="113" t="s">
        <v>1590</v>
      </c>
      <c r="AQ34" s="113" t="s">
        <v>1559</v>
      </c>
      <c r="AR34" s="113" t="s">
        <v>1535</v>
      </c>
      <c r="AS34" s="113" t="s">
        <v>1535</v>
      </c>
      <c r="AT34" s="115" t="s">
        <v>1535</v>
      </c>
    </row>
    <row r="35" spans="4:46" x14ac:dyDescent="0.25">
      <c r="D35">
        <v>8</v>
      </c>
      <c r="E35" s="114" t="s">
        <v>879</v>
      </c>
      <c r="F35" s="113" t="s">
        <v>1410</v>
      </c>
      <c r="G35" s="113" t="s">
        <v>1591</v>
      </c>
      <c r="H35" s="113" t="s">
        <v>1558</v>
      </c>
      <c r="I35" s="113" t="s">
        <v>1535</v>
      </c>
      <c r="J35" s="115" t="s">
        <v>1535</v>
      </c>
      <c r="K35" s="114" t="s">
        <v>880</v>
      </c>
      <c r="L35" s="113">
        <v>0</v>
      </c>
      <c r="M35" s="113" t="s">
        <v>1547</v>
      </c>
      <c r="N35" s="113" t="s">
        <v>1535</v>
      </c>
      <c r="O35" s="113" t="s">
        <v>1535</v>
      </c>
      <c r="P35" s="115" t="s">
        <v>1535</v>
      </c>
      <c r="Q35" s="114" t="s">
        <v>881</v>
      </c>
      <c r="R35" s="113" t="s">
        <v>1410</v>
      </c>
      <c r="S35" s="113" t="s">
        <v>1536</v>
      </c>
      <c r="T35" s="113" t="s">
        <v>1535</v>
      </c>
      <c r="U35" s="113" t="s">
        <v>1535</v>
      </c>
      <c r="V35" s="121" t="s">
        <v>1535</v>
      </c>
      <c r="W35" s="114" t="s">
        <v>882</v>
      </c>
      <c r="X35" s="113" t="s">
        <v>1586</v>
      </c>
      <c r="Y35" s="113" t="s">
        <v>1561</v>
      </c>
      <c r="Z35" s="113" t="s">
        <v>1535</v>
      </c>
      <c r="AA35" s="113" t="s">
        <v>1535</v>
      </c>
      <c r="AB35" s="121" t="s">
        <v>1535</v>
      </c>
      <c r="AC35" s="114" t="s">
        <v>933</v>
      </c>
      <c r="AD35" s="113" t="s">
        <v>1586</v>
      </c>
      <c r="AE35" s="113" t="s">
        <v>577</v>
      </c>
      <c r="AF35" s="113" t="s">
        <v>1535</v>
      </c>
      <c r="AG35" s="113" t="s">
        <v>1535</v>
      </c>
      <c r="AH35" s="121" t="s">
        <v>1535</v>
      </c>
      <c r="AI35" s="114" t="s">
        <v>934</v>
      </c>
      <c r="AJ35" s="113" t="s">
        <v>1586</v>
      </c>
      <c r="AK35" s="113" t="s">
        <v>1536</v>
      </c>
      <c r="AL35" s="113" t="s">
        <v>1535</v>
      </c>
      <c r="AM35" s="113" t="s">
        <v>1535</v>
      </c>
      <c r="AN35" s="121" t="s">
        <v>1535</v>
      </c>
      <c r="AO35" s="114" t="s">
        <v>935</v>
      </c>
      <c r="AP35" s="113">
        <v>0</v>
      </c>
      <c r="AQ35" s="113" t="s">
        <v>1587</v>
      </c>
      <c r="AR35" s="113" t="s">
        <v>1535</v>
      </c>
      <c r="AS35" s="113" t="s">
        <v>1535</v>
      </c>
      <c r="AT35" s="115" t="s">
        <v>1535</v>
      </c>
    </row>
    <row r="36" spans="4:46" x14ac:dyDescent="0.25">
      <c r="D36">
        <v>9</v>
      </c>
      <c r="E36" s="114" t="s">
        <v>883</v>
      </c>
      <c r="F36" s="113">
        <v>0</v>
      </c>
      <c r="G36" s="113" t="s">
        <v>1547</v>
      </c>
      <c r="H36" s="113" t="s">
        <v>1535</v>
      </c>
      <c r="I36" s="113" t="s">
        <v>1535</v>
      </c>
      <c r="J36" s="115" t="s">
        <v>1558</v>
      </c>
      <c r="K36" s="114" t="s">
        <v>884</v>
      </c>
      <c r="L36" s="113">
        <v>0</v>
      </c>
      <c r="M36" s="113" t="s">
        <v>1561</v>
      </c>
      <c r="N36" s="113" t="s">
        <v>1535</v>
      </c>
      <c r="O36" s="113" t="s">
        <v>1535</v>
      </c>
      <c r="P36" s="115" t="s">
        <v>1535</v>
      </c>
      <c r="Q36" s="114" t="s">
        <v>885</v>
      </c>
      <c r="R36" s="113" t="s">
        <v>1586</v>
      </c>
      <c r="S36" s="113" t="s">
        <v>1547</v>
      </c>
      <c r="T36" s="113" t="s">
        <v>1535</v>
      </c>
      <c r="U36" s="113" t="s">
        <v>1535</v>
      </c>
      <c r="V36" s="121" t="s">
        <v>1535</v>
      </c>
      <c r="W36" s="114" t="s">
        <v>886</v>
      </c>
      <c r="X36" s="113" t="s">
        <v>1410</v>
      </c>
      <c r="Y36" s="113" t="s">
        <v>1559</v>
      </c>
      <c r="Z36" s="113" t="s">
        <v>1535</v>
      </c>
      <c r="AA36" s="113" t="s">
        <v>1535</v>
      </c>
      <c r="AB36" s="121" t="s">
        <v>1535</v>
      </c>
      <c r="AC36" s="114" t="s">
        <v>936</v>
      </c>
      <c r="AD36" s="113" t="s">
        <v>1410</v>
      </c>
      <c r="AE36" s="113" t="s">
        <v>577</v>
      </c>
      <c r="AF36" s="113" t="s">
        <v>1535</v>
      </c>
      <c r="AG36" s="113" t="s">
        <v>1535</v>
      </c>
      <c r="AH36" s="121" t="s">
        <v>1535</v>
      </c>
      <c r="AI36" s="114" t="s">
        <v>937</v>
      </c>
      <c r="AJ36" s="113">
        <v>0</v>
      </c>
      <c r="AK36" s="113" t="s">
        <v>1587</v>
      </c>
      <c r="AL36" s="113" t="s">
        <v>1535</v>
      </c>
      <c r="AM36" s="113" t="s">
        <v>1535</v>
      </c>
      <c r="AN36" s="121" t="s">
        <v>1535</v>
      </c>
      <c r="AO36" s="114" t="s">
        <v>938</v>
      </c>
      <c r="AP36" s="113" t="s">
        <v>1571</v>
      </c>
      <c r="AQ36" s="113" t="s">
        <v>1549</v>
      </c>
      <c r="AR36" s="113" t="s">
        <v>1535</v>
      </c>
      <c r="AS36" s="113" t="s">
        <v>1535</v>
      </c>
      <c r="AT36" s="115" t="s">
        <v>1535</v>
      </c>
    </row>
    <row r="37" spans="4:46" x14ac:dyDescent="0.25">
      <c r="D37">
        <v>10</v>
      </c>
      <c r="E37" s="114" t="s">
        <v>887</v>
      </c>
      <c r="F37" s="113">
        <v>0</v>
      </c>
      <c r="G37" s="113" t="s">
        <v>1561</v>
      </c>
      <c r="H37" s="113" t="s">
        <v>1535</v>
      </c>
      <c r="I37" s="113" t="s">
        <v>1535</v>
      </c>
      <c r="J37" s="115" t="s">
        <v>1535</v>
      </c>
      <c r="K37" s="114" t="s">
        <v>888</v>
      </c>
      <c r="L37" s="113">
        <v>0</v>
      </c>
      <c r="M37" s="113" t="s">
        <v>1559</v>
      </c>
      <c r="N37" s="113" t="s">
        <v>1535</v>
      </c>
      <c r="O37" s="113" t="s">
        <v>1535</v>
      </c>
      <c r="P37" s="115" t="s">
        <v>1535</v>
      </c>
      <c r="Q37" s="114" t="s">
        <v>889</v>
      </c>
      <c r="R37" s="113" t="s">
        <v>1579</v>
      </c>
      <c r="S37" s="113" t="s">
        <v>1596</v>
      </c>
      <c r="T37" s="113" t="s">
        <v>1535</v>
      </c>
      <c r="U37" s="113" t="s">
        <v>1535</v>
      </c>
      <c r="V37" s="121" t="s">
        <v>1558</v>
      </c>
      <c r="W37" s="114" t="s">
        <v>890</v>
      </c>
      <c r="X37" s="113" t="s">
        <v>1410</v>
      </c>
      <c r="Y37" s="113" t="s">
        <v>577</v>
      </c>
      <c r="Z37" s="113" t="s">
        <v>1535</v>
      </c>
      <c r="AA37" s="113" t="s">
        <v>1535</v>
      </c>
      <c r="AB37" s="121" t="s">
        <v>1535</v>
      </c>
      <c r="AC37" s="114" t="s">
        <v>939</v>
      </c>
      <c r="AD37" s="113" t="s">
        <v>1573</v>
      </c>
      <c r="AE37" s="113" t="s">
        <v>1607</v>
      </c>
      <c r="AF37" s="113" t="s">
        <v>1535</v>
      </c>
      <c r="AG37" s="113" t="s">
        <v>1535</v>
      </c>
      <c r="AH37" s="121" t="s">
        <v>1535</v>
      </c>
      <c r="AI37" s="114" t="s">
        <v>940</v>
      </c>
      <c r="AJ37" s="113" t="s">
        <v>1410</v>
      </c>
      <c r="AK37" s="113" t="s">
        <v>1536</v>
      </c>
      <c r="AL37" s="113" t="s">
        <v>1535</v>
      </c>
      <c r="AM37" s="113" t="s">
        <v>1535</v>
      </c>
      <c r="AN37" s="121" t="s">
        <v>1535</v>
      </c>
      <c r="AO37" s="114" t="s">
        <v>941</v>
      </c>
      <c r="AP37" s="113" t="s">
        <v>1410</v>
      </c>
      <c r="AQ37" s="113" t="s">
        <v>1536</v>
      </c>
      <c r="AR37" s="113" t="s">
        <v>1535</v>
      </c>
      <c r="AS37" s="113" t="s">
        <v>1535</v>
      </c>
      <c r="AT37" s="115" t="s">
        <v>1535</v>
      </c>
    </row>
    <row r="38" spans="4:46" x14ac:dyDescent="0.25">
      <c r="D38">
        <v>11</v>
      </c>
      <c r="E38" s="114" t="s">
        <v>891</v>
      </c>
      <c r="F38" s="113" t="s">
        <v>1410</v>
      </c>
      <c r="G38" s="113" t="s">
        <v>1559</v>
      </c>
      <c r="H38" s="113" t="s">
        <v>1535</v>
      </c>
      <c r="I38" s="113" t="s">
        <v>1535</v>
      </c>
      <c r="J38" s="115" t="s">
        <v>1535</v>
      </c>
      <c r="K38" s="114" t="s">
        <v>892</v>
      </c>
      <c r="L38" s="113" t="s">
        <v>1590</v>
      </c>
      <c r="M38" s="113" t="s">
        <v>1614</v>
      </c>
      <c r="N38" s="113" t="s">
        <v>1535</v>
      </c>
      <c r="O38" s="113" t="s">
        <v>1535</v>
      </c>
      <c r="P38" s="115" t="s">
        <v>1535</v>
      </c>
      <c r="Q38" s="114" t="s">
        <v>893</v>
      </c>
      <c r="R38" s="113" t="s">
        <v>1410</v>
      </c>
      <c r="S38" s="113" t="s">
        <v>1536</v>
      </c>
      <c r="T38" s="113" t="s">
        <v>1535</v>
      </c>
      <c r="U38" s="113" t="s">
        <v>1535</v>
      </c>
      <c r="V38" s="121" t="s">
        <v>1535</v>
      </c>
      <c r="W38" s="114" t="s">
        <v>894</v>
      </c>
      <c r="X38" s="113">
        <v>0</v>
      </c>
      <c r="Y38" s="113" t="s">
        <v>1559</v>
      </c>
      <c r="Z38" s="113" t="s">
        <v>1535</v>
      </c>
      <c r="AA38" s="113" t="s">
        <v>1535</v>
      </c>
      <c r="AB38" s="121" t="s">
        <v>1535</v>
      </c>
      <c r="AC38" s="114" t="s">
        <v>942</v>
      </c>
      <c r="AD38" s="113" t="s">
        <v>1571</v>
      </c>
      <c r="AE38" s="113" t="s">
        <v>1561</v>
      </c>
      <c r="AF38" s="113" t="s">
        <v>1535</v>
      </c>
      <c r="AG38" s="113" t="s">
        <v>1535</v>
      </c>
      <c r="AH38" s="121" t="s">
        <v>1535</v>
      </c>
      <c r="AI38" s="114" t="s">
        <v>943</v>
      </c>
      <c r="AJ38" s="113" t="s">
        <v>1410</v>
      </c>
      <c r="AK38" s="113" t="s">
        <v>577</v>
      </c>
      <c r="AL38" s="113" t="s">
        <v>1535</v>
      </c>
      <c r="AM38" s="113" t="s">
        <v>1535</v>
      </c>
      <c r="AN38" s="121" t="s">
        <v>1558</v>
      </c>
      <c r="AO38" s="114" t="s">
        <v>944</v>
      </c>
      <c r="AP38" s="113" t="s">
        <v>1605</v>
      </c>
      <c r="AQ38" s="113" t="s">
        <v>1549</v>
      </c>
      <c r="AR38" s="113" t="s">
        <v>1535</v>
      </c>
      <c r="AS38" s="113" t="s">
        <v>1535</v>
      </c>
      <c r="AT38" s="115" t="s">
        <v>1535</v>
      </c>
    </row>
    <row r="39" spans="4:46" ht="15.75" thickBot="1" x14ac:dyDescent="0.3">
      <c r="D39">
        <v>12</v>
      </c>
      <c r="E39" s="114" t="s">
        <v>895</v>
      </c>
      <c r="F39" s="113" t="s">
        <v>1574</v>
      </c>
      <c r="G39" s="113" t="s">
        <v>1561</v>
      </c>
      <c r="H39" s="113" t="s">
        <v>1535</v>
      </c>
      <c r="I39" s="113" t="s">
        <v>1535</v>
      </c>
      <c r="J39" s="115" t="s">
        <v>1535</v>
      </c>
      <c r="K39" s="114" t="s">
        <v>896</v>
      </c>
      <c r="L39" s="113">
        <v>0</v>
      </c>
      <c r="M39" s="113" t="s">
        <v>1587</v>
      </c>
      <c r="N39" s="113" t="s">
        <v>1535</v>
      </c>
      <c r="O39" s="113" t="s">
        <v>1535</v>
      </c>
      <c r="P39" s="115" t="s">
        <v>1558</v>
      </c>
      <c r="Q39" s="114" t="s">
        <v>897</v>
      </c>
      <c r="R39" s="113" t="s">
        <v>1410</v>
      </c>
      <c r="S39" s="113" t="s">
        <v>577</v>
      </c>
      <c r="T39" s="113" t="s">
        <v>1535</v>
      </c>
      <c r="U39" s="113" t="s">
        <v>1535</v>
      </c>
      <c r="V39" s="121" t="s">
        <v>1535</v>
      </c>
      <c r="W39" s="116" t="s">
        <v>898</v>
      </c>
      <c r="X39" s="117" t="s">
        <v>1410</v>
      </c>
      <c r="Y39" s="117" t="s">
        <v>1536</v>
      </c>
      <c r="Z39" s="117" t="s">
        <v>1535</v>
      </c>
      <c r="AA39" s="117" t="s">
        <v>1535</v>
      </c>
      <c r="AB39" s="130" t="s">
        <v>1535</v>
      </c>
      <c r="AC39" s="129" t="s">
        <v>1621</v>
      </c>
      <c r="AD39" s="117" t="s">
        <v>1605</v>
      </c>
      <c r="AE39" s="117" t="s">
        <v>577</v>
      </c>
      <c r="AF39" s="117" t="s">
        <v>1535</v>
      </c>
      <c r="AG39" s="117" t="s">
        <v>1535</v>
      </c>
      <c r="AH39" s="130" t="s">
        <v>1535</v>
      </c>
      <c r="AI39" s="116" t="s">
        <v>945</v>
      </c>
      <c r="AJ39" s="117" t="s">
        <v>1574</v>
      </c>
      <c r="AK39" s="117" t="s">
        <v>1536</v>
      </c>
      <c r="AL39" s="117" t="s">
        <v>1535</v>
      </c>
      <c r="AM39" s="117" t="s">
        <v>1535</v>
      </c>
      <c r="AN39" s="130" t="s">
        <v>1535</v>
      </c>
      <c r="AO39" s="116" t="s">
        <v>946</v>
      </c>
      <c r="AP39" s="117" t="s">
        <v>1586</v>
      </c>
      <c r="AQ39" s="117" t="s">
        <v>1536</v>
      </c>
      <c r="AR39" s="117" t="s">
        <v>1535</v>
      </c>
      <c r="AS39" s="117" t="s">
        <v>1535</v>
      </c>
      <c r="AT39" s="118" t="s">
        <v>1535</v>
      </c>
    </row>
    <row r="40" spans="4:46" x14ac:dyDescent="0.25">
      <c r="D40">
        <v>13</v>
      </c>
      <c r="E40" s="114" t="s">
        <v>841</v>
      </c>
      <c r="F40" s="113" t="s">
        <v>1589</v>
      </c>
      <c r="G40" s="113" t="s">
        <v>1545</v>
      </c>
      <c r="H40" s="113" t="s">
        <v>1535</v>
      </c>
      <c r="I40" s="113" t="s">
        <v>1535</v>
      </c>
      <c r="J40" s="115" t="s">
        <v>1535</v>
      </c>
      <c r="K40" s="114" t="s">
        <v>899</v>
      </c>
      <c r="L40" s="113" t="s">
        <v>1410</v>
      </c>
      <c r="M40" s="113" t="s">
        <v>1598</v>
      </c>
      <c r="N40" s="113" t="s">
        <v>1535</v>
      </c>
      <c r="O40" s="113" t="s">
        <v>1535</v>
      </c>
      <c r="P40" s="115" t="s">
        <v>1535</v>
      </c>
      <c r="Q40" s="114" t="s">
        <v>900</v>
      </c>
      <c r="R40" s="113" t="s">
        <v>1605</v>
      </c>
      <c r="S40" s="113" t="s">
        <v>577</v>
      </c>
      <c r="T40" s="113" t="s">
        <v>1535</v>
      </c>
      <c r="U40" s="113" t="s">
        <v>1535</v>
      </c>
      <c r="V40" s="115" t="s">
        <v>1535</v>
      </c>
    </row>
    <row r="41" spans="4:46" x14ac:dyDescent="0.25">
      <c r="D41">
        <v>14</v>
      </c>
      <c r="E41" s="114" t="s">
        <v>901</v>
      </c>
      <c r="F41" s="113">
        <v>0</v>
      </c>
      <c r="G41" s="113" t="s">
        <v>1592</v>
      </c>
      <c r="H41" s="113" t="s">
        <v>1535</v>
      </c>
      <c r="I41" s="113" t="s">
        <v>1535</v>
      </c>
      <c r="J41" s="115" t="s">
        <v>1535</v>
      </c>
      <c r="K41" s="114" t="s">
        <v>902</v>
      </c>
      <c r="L41" s="113" t="s">
        <v>1410</v>
      </c>
      <c r="M41" s="113" t="s">
        <v>1612</v>
      </c>
      <c r="N41" s="113" t="s">
        <v>1535</v>
      </c>
      <c r="O41" s="113" t="s">
        <v>1535</v>
      </c>
      <c r="P41" s="115" t="s">
        <v>1535</v>
      </c>
      <c r="Q41" s="114" t="s">
        <v>903</v>
      </c>
      <c r="R41" s="113" t="s">
        <v>1589</v>
      </c>
      <c r="S41" s="113" t="s">
        <v>1559</v>
      </c>
      <c r="T41" s="113" t="s">
        <v>1535</v>
      </c>
      <c r="U41" s="113" t="s">
        <v>1535</v>
      </c>
      <c r="V41" s="115" t="s">
        <v>1535</v>
      </c>
    </row>
    <row r="42" spans="4:46" x14ac:dyDescent="0.25">
      <c r="D42">
        <v>15</v>
      </c>
      <c r="E42" s="114" t="s">
        <v>904</v>
      </c>
      <c r="F42" s="113" t="s">
        <v>1590</v>
      </c>
      <c r="G42" s="113" t="s">
        <v>1536</v>
      </c>
      <c r="H42" s="113" t="s">
        <v>1535</v>
      </c>
      <c r="I42" s="113" t="s">
        <v>1535</v>
      </c>
      <c r="J42" s="115" t="s">
        <v>1535</v>
      </c>
      <c r="K42" s="114" t="s">
        <v>905</v>
      </c>
      <c r="L42" s="113" t="s">
        <v>1410</v>
      </c>
      <c r="M42" s="113" t="s">
        <v>1550</v>
      </c>
      <c r="N42" s="113" t="s">
        <v>1535</v>
      </c>
      <c r="O42" s="113" t="s">
        <v>1535</v>
      </c>
      <c r="P42" s="115" t="s">
        <v>1535</v>
      </c>
      <c r="Q42" s="114" t="s">
        <v>906</v>
      </c>
      <c r="R42" s="113" t="s">
        <v>1410</v>
      </c>
      <c r="S42" s="113" t="s">
        <v>1611</v>
      </c>
      <c r="T42" s="113" t="s">
        <v>1535</v>
      </c>
      <c r="U42" s="113" t="s">
        <v>1535</v>
      </c>
      <c r="V42" s="115" t="s">
        <v>1558</v>
      </c>
    </row>
    <row r="43" spans="4:46" ht="15.75" thickBot="1" x14ac:dyDescent="0.3">
      <c r="D43">
        <v>16</v>
      </c>
      <c r="E43" s="116" t="s">
        <v>907</v>
      </c>
      <c r="F43" s="117" t="s">
        <v>1410</v>
      </c>
      <c r="G43" s="117" t="s">
        <v>1561</v>
      </c>
      <c r="H43" s="117" t="s">
        <v>1535</v>
      </c>
      <c r="I43" s="117" t="s">
        <v>1535</v>
      </c>
      <c r="J43" s="118" t="s">
        <v>1535</v>
      </c>
      <c r="K43" s="116" t="s">
        <v>908</v>
      </c>
      <c r="L43" s="117" t="s">
        <v>1410</v>
      </c>
      <c r="M43" s="117" t="s">
        <v>1536</v>
      </c>
      <c r="N43" s="117" t="s">
        <v>1535</v>
      </c>
      <c r="O43" s="117" t="s">
        <v>1535</v>
      </c>
      <c r="P43" s="118" t="s">
        <v>1535</v>
      </c>
      <c r="Q43" s="116" t="s">
        <v>909</v>
      </c>
      <c r="R43" s="117" t="s">
        <v>1589</v>
      </c>
      <c r="S43" s="117" t="s">
        <v>1561</v>
      </c>
      <c r="T43" s="117" t="s">
        <v>1535</v>
      </c>
      <c r="U43" s="117" t="s">
        <v>1535</v>
      </c>
      <c r="V43" s="118" t="s">
        <v>1535</v>
      </c>
    </row>
    <row r="44" spans="4:46" x14ac:dyDescent="0.25">
      <c r="D44">
        <v>17</v>
      </c>
    </row>
    <row r="45" spans="4:46" x14ac:dyDescent="0.25">
      <c r="D45">
        <v>18</v>
      </c>
    </row>
    <row r="46" spans="4:46" x14ac:dyDescent="0.25">
      <c r="D46">
        <v>19</v>
      </c>
    </row>
    <row r="47" spans="4:46" x14ac:dyDescent="0.25">
      <c r="D47">
        <v>20</v>
      </c>
    </row>
    <row r="50" spans="2:58" s="111" customFormat="1" x14ac:dyDescent="0.25">
      <c r="E50" s="111" t="s">
        <v>158</v>
      </c>
      <c r="F50" s="127"/>
      <c r="G50" s="127"/>
      <c r="H50" s="127"/>
      <c r="I50" s="127"/>
      <c r="J50" s="127"/>
      <c r="L50" s="127"/>
      <c r="M50" s="127"/>
      <c r="N50" s="127"/>
      <c r="O50" s="127"/>
      <c r="P50" s="127"/>
      <c r="R50" s="127"/>
      <c r="S50" s="127"/>
      <c r="T50" s="127"/>
      <c r="U50" s="127"/>
      <c r="V50" s="127"/>
      <c r="X50" s="127"/>
      <c r="Y50" s="127"/>
      <c r="Z50" s="127"/>
      <c r="AA50" s="127"/>
      <c r="AB50" s="127"/>
      <c r="AD50" s="127"/>
      <c r="AE50" s="127"/>
      <c r="AF50" s="127"/>
      <c r="AG50" s="127"/>
      <c r="AH50" s="127"/>
      <c r="AJ50" s="127"/>
      <c r="AK50" s="127"/>
      <c r="AL50" s="127"/>
      <c r="AM50" s="127"/>
      <c r="AN50" s="127"/>
      <c r="AP50" s="127"/>
      <c r="AQ50" s="127"/>
      <c r="AR50" s="127"/>
      <c r="AS50" s="127"/>
      <c r="AT50" s="127"/>
      <c r="AV50" s="127"/>
      <c r="AW50" s="127"/>
      <c r="AX50" s="127"/>
      <c r="AY50" s="127"/>
      <c r="AZ50" s="127"/>
      <c r="BB50" s="127"/>
      <c r="BC50" s="127"/>
      <c r="BD50" s="127"/>
      <c r="BE50" s="127"/>
      <c r="BF50" s="127"/>
    </row>
    <row r="51" spans="2:58" x14ac:dyDescent="0.25">
      <c r="E51" t="s">
        <v>1017</v>
      </c>
      <c r="F51" s="112" t="s">
        <v>1536</v>
      </c>
      <c r="G51" s="112" t="s">
        <v>1407</v>
      </c>
      <c r="H51" s="112" t="s">
        <v>1388</v>
      </c>
      <c r="I51" s="112" t="s">
        <v>577</v>
      </c>
      <c r="J51" s="112" t="s">
        <v>562</v>
      </c>
    </row>
    <row r="52" spans="2:58" x14ac:dyDescent="0.25">
      <c r="B52" t="s">
        <v>1391</v>
      </c>
      <c r="D52">
        <v>1</v>
      </c>
      <c r="E52" t="s">
        <v>1018</v>
      </c>
      <c r="K52" t="s">
        <v>1019</v>
      </c>
      <c r="Q52" t="s">
        <v>1020</v>
      </c>
      <c r="W52" t="s">
        <v>1021</v>
      </c>
      <c r="AC52" t="s">
        <v>1022</v>
      </c>
      <c r="AI52" t="s">
        <v>1023</v>
      </c>
    </row>
    <row r="53" spans="2:58" x14ac:dyDescent="0.25">
      <c r="B53" t="s">
        <v>1390</v>
      </c>
      <c r="D53">
        <v>2</v>
      </c>
      <c r="E53" t="s">
        <v>1024</v>
      </c>
      <c r="K53" t="s">
        <v>1025</v>
      </c>
      <c r="Q53" t="s">
        <v>1026</v>
      </c>
      <c r="W53" t="s">
        <v>1027</v>
      </c>
      <c r="AC53" t="s">
        <v>1028</v>
      </c>
      <c r="AI53" t="s">
        <v>1029</v>
      </c>
    </row>
    <row r="54" spans="2:58" x14ac:dyDescent="0.25">
      <c r="B54" t="s">
        <v>1383</v>
      </c>
      <c r="D54">
        <v>3</v>
      </c>
      <c r="E54" t="s">
        <v>1030</v>
      </c>
      <c r="K54" t="s">
        <v>1031</v>
      </c>
      <c r="Q54" t="s">
        <v>1032</v>
      </c>
      <c r="W54" t="s">
        <v>1033</v>
      </c>
      <c r="AC54" t="s">
        <v>1034</v>
      </c>
      <c r="AI54" t="s">
        <v>1035</v>
      </c>
    </row>
    <row r="55" spans="2:58" x14ac:dyDescent="0.25">
      <c r="D55">
        <v>4</v>
      </c>
      <c r="E55" t="s">
        <v>1036</v>
      </c>
      <c r="K55" t="s">
        <v>1037</v>
      </c>
      <c r="Q55" t="s">
        <v>1038</v>
      </c>
      <c r="W55" t="s">
        <v>1039</v>
      </c>
      <c r="AC55" t="s">
        <v>1040</v>
      </c>
      <c r="AI55" t="s">
        <v>1041</v>
      </c>
    </row>
    <row r="56" spans="2:58" x14ac:dyDescent="0.25">
      <c r="D56">
        <v>5</v>
      </c>
      <c r="E56" t="s">
        <v>1042</v>
      </c>
      <c r="K56" t="s">
        <v>1043</v>
      </c>
      <c r="Q56" t="s">
        <v>1044</v>
      </c>
      <c r="W56" t="s">
        <v>1045</v>
      </c>
      <c r="AC56" t="s">
        <v>1046</v>
      </c>
      <c r="AI56" t="s">
        <v>1047</v>
      </c>
    </row>
    <row r="57" spans="2:58" x14ac:dyDescent="0.25">
      <c r="D57">
        <v>6</v>
      </c>
      <c r="E57" t="s">
        <v>1048</v>
      </c>
      <c r="K57" t="s">
        <v>1049</v>
      </c>
      <c r="Q57" t="s">
        <v>1050</v>
      </c>
      <c r="W57" t="s">
        <v>1051</v>
      </c>
      <c r="AC57" t="s">
        <v>1052</v>
      </c>
      <c r="AI57" t="s">
        <v>1053</v>
      </c>
    </row>
    <row r="58" spans="2:58" x14ac:dyDescent="0.25">
      <c r="D58">
        <v>7</v>
      </c>
      <c r="E58" t="s">
        <v>1054</v>
      </c>
      <c r="K58" t="s">
        <v>1055</v>
      </c>
      <c r="Q58" t="s">
        <v>1056</v>
      </c>
      <c r="W58" t="s">
        <v>1057</v>
      </c>
      <c r="AC58" t="s">
        <v>1058</v>
      </c>
      <c r="AI58" t="s">
        <v>1059</v>
      </c>
    </row>
    <row r="59" spans="2:58" x14ac:dyDescent="0.25">
      <c r="D59">
        <v>8</v>
      </c>
      <c r="E59" t="s">
        <v>1060</v>
      </c>
      <c r="K59" t="s">
        <v>1061</v>
      </c>
      <c r="W59" t="s">
        <v>1062</v>
      </c>
      <c r="AC59" t="s">
        <v>1063</v>
      </c>
      <c r="AI59" t="s">
        <v>1064</v>
      </c>
    </row>
    <row r="60" spans="2:58" x14ac:dyDescent="0.25">
      <c r="D60">
        <v>9</v>
      </c>
      <c r="E60" t="s">
        <v>1065</v>
      </c>
      <c r="K60" t="s">
        <v>1066</v>
      </c>
      <c r="W60" t="s">
        <v>1067</v>
      </c>
      <c r="AC60" t="s">
        <v>1068</v>
      </c>
      <c r="AI60" t="s">
        <v>1069</v>
      </c>
    </row>
    <row r="61" spans="2:58" x14ac:dyDescent="0.25">
      <c r="D61">
        <v>10</v>
      </c>
      <c r="E61" t="s">
        <v>1070</v>
      </c>
      <c r="K61" t="s">
        <v>833</v>
      </c>
      <c r="W61" t="s">
        <v>1071</v>
      </c>
      <c r="AC61" t="s">
        <v>1072</v>
      </c>
    </row>
    <row r="62" spans="2:58" x14ac:dyDescent="0.25">
      <c r="D62">
        <v>11</v>
      </c>
      <c r="E62" t="s">
        <v>1073</v>
      </c>
      <c r="K62" t="s">
        <v>1074</v>
      </c>
      <c r="W62" t="s">
        <v>1075</v>
      </c>
      <c r="AC62" t="s">
        <v>1076</v>
      </c>
    </row>
    <row r="63" spans="2:58" x14ac:dyDescent="0.25">
      <c r="D63">
        <v>12</v>
      </c>
      <c r="E63" t="s">
        <v>1077</v>
      </c>
      <c r="K63" t="s">
        <v>1078</v>
      </c>
    </row>
    <row r="64" spans="2:58" x14ac:dyDescent="0.25">
      <c r="D64">
        <v>13</v>
      </c>
      <c r="E64" t="s">
        <v>1079</v>
      </c>
      <c r="K64" t="s">
        <v>1080</v>
      </c>
    </row>
    <row r="65" spans="4:58" x14ac:dyDescent="0.25">
      <c r="D65">
        <v>14</v>
      </c>
      <c r="E65" t="s">
        <v>1081</v>
      </c>
    </row>
    <row r="66" spans="4:58" x14ac:dyDescent="0.25">
      <c r="D66">
        <v>15</v>
      </c>
      <c r="E66" t="s">
        <v>1082</v>
      </c>
    </row>
    <row r="67" spans="4:58" x14ac:dyDescent="0.25">
      <c r="D67">
        <v>16</v>
      </c>
      <c r="E67" t="s">
        <v>1083</v>
      </c>
    </row>
    <row r="68" spans="4:58" x14ac:dyDescent="0.25">
      <c r="D68">
        <v>17</v>
      </c>
      <c r="E68" t="s">
        <v>1084</v>
      </c>
    </row>
    <row r="69" spans="4:58" x14ac:dyDescent="0.25">
      <c r="D69">
        <v>18</v>
      </c>
      <c r="E69" t="s">
        <v>1085</v>
      </c>
    </row>
    <row r="70" spans="4:58" x14ac:dyDescent="0.25">
      <c r="D70">
        <v>19</v>
      </c>
      <c r="E70" t="s">
        <v>1086</v>
      </c>
    </row>
    <row r="71" spans="4:58" x14ac:dyDescent="0.25">
      <c r="D71">
        <v>20</v>
      </c>
      <c r="E71" t="s">
        <v>1087</v>
      </c>
    </row>
    <row r="72" spans="4:58" x14ac:dyDescent="0.25">
      <c r="D72">
        <v>21</v>
      </c>
      <c r="E72" t="s">
        <v>1088</v>
      </c>
    </row>
    <row r="73" spans="4:58" ht="15.75" thickBot="1" x14ac:dyDescent="0.3"/>
    <row r="74" spans="4:58" x14ac:dyDescent="0.25">
      <c r="E74" s="355" t="s">
        <v>851</v>
      </c>
      <c r="F74" s="356" t="s">
        <v>1536</v>
      </c>
      <c r="G74" s="356" t="s">
        <v>1407</v>
      </c>
      <c r="H74" s="356" t="s">
        <v>1388</v>
      </c>
      <c r="I74" s="356" t="s">
        <v>577</v>
      </c>
      <c r="J74" s="358" t="s">
        <v>562</v>
      </c>
      <c r="K74" s="355" t="s">
        <v>852</v>
      </c>
      <c r="L74" s="356" t="s">
        <v>1536</v>
      </c>
      <c r="M74" s="356" t="s">
        <v>1407</v>
      </c>
      <c r="N74" s="356" t="s">
        <v>1388</v>
      </c>
      <c r="O74" s="356" t="s">
        <v>577</v>
      </c>
      <c r="P74" s="358" t="s">
        <v>562</v>
      </c>
      <c r="Q74" s="355" t="s">
        <v>853</v>
      </c>
      <c r="R74" s="356" t="s">
        <v>1536</v>
      </c>
      <c r="S74" s="356" t="s">
        <v>1407</v>
      </c>
      <c r="T74" s="356" t="s">
        <v>1388</v>
      </c>
      <c r="U74" s="356" t="s">
        <v>577</v>
      </c>
      <c r="V74" s="358" t="s">
        <v>562</v>
      </c>
      <c r="W74" s="355" t="s">
        <v>854</v>
      </c>
      <c r="X74" s="356" t="s">
        <v>1536</v>
      </c>
      <c r="Y74" s="356" t="s">
        <v>1407</v>
      </c>
      <c r="Z74" s="356" t="s">
        <v>1388</v>
      </c>
      <c r="AA74" s="356" t="s">
        <v>577</v>
      </c>
      <c r="AB74" s="358" t="s">
        <v>562</v>
      </c>
      <c r="AC74" s="355" t="s">
        <v>910</v>
      </c>
      <c r="AD74" s="356" t="s">
        <v>1536</v>
      </c>
      <c r="AE74" s="356" t="s">
        <v>1407</v>
      </c>
      <c r="AF74" s="356" t="s">
        <v>1388</v>
      </c>
      <c r="AG74" s="356" t="s">
        <v>577</v>
      </c>
      <c r="AH74" s="358" t="s">
        <v>562</v>
      </c>
      <c r="AI74" s="355" t="s">
        <v>911</v>
      </c>
      <c r="AJ74" s="356" t="s">
        <v>1536</v>
      </c>
      <c r="AK74" s="356" t="s">
        <v>1407</v>
      </c>
      <c r="AL74" s="356" t="s">
        <v>1388</v>
      </c>
      <c r="AM74" s="356" t="s">
        <v>577</v>
      </c>
      <c r="AN74" s="358" t="s">
        <v>562</v>
      </c>
      <c r="AO74" s="355" t="s">
        <v>912</v>
      </c>
      <c r="AP74" s="356" t="s">
        <v>1536</v>
      </c>
      <c r="AQ74" s="356" t="s">
        <v>1407</v>
      </c>
      <c r="AR74" s="356" t="s">
        <v>1388</v>
      </c>
      <c r="AS74" s="356" t="s">
        <v>577</v>
      </c>
      <c r="AT74" s="358" t="s">
        <v>562</v>
      </c>
      <c r="AU74" s="355" t="s">
        <v>1253</v>
      </c>
      <c r="AV74" s="356" t="s">
        <v>1536</v>
      </c>
      <c r="AW74" s="356" t="s">
        <v>1407</v>
      </c>
      <c r="AX74" s="356" t="s">
        <v>1388</v>
      </c>
      <c r="AY74" s="356" t="s">
        <v>577</v>
      </c>
      <c r="AZ74" s="358" t="s">
        <v>562</v>
      </c>
      <c r="BA74" s="355" t="s">
        <v>1254</v>
      </c>
      <c r="BB74" s="356" t="s">
        <v>1536</v>
      </c>
      <c r="BC74" s="356" t="s">
        <v>1407</v>
      </c>
      <c r="BD74" s="356" t="s">
        <v>1388</v>
      </c>
      <c r="BE74" s="356" t="s">
        <v>577</v>
      </c>
      <c r="BF74" s="357" t="s">
        <v>562</v>
      </c>
    </row>
    <row r="75" spans="4:58" x14ac:dyDescent="0.25">
      <c r="D75">
        <v>1</v>
      </c>
      <c r="E75" s="114" t="s">
        <v>1089</v>
      </c>
      <c r="F75" s="113">
        <v>0</v>
      </c>
      <c r="G75" s="113" t="s">
        <v>1559</v>
      </c>
      <c r="H75" s="113" t="s">
        <v>1535</v>
      </c>
      <c r="I75" s="113" t="s">
        <v>1535</v>
      </c>
      <c r="J75" s="121" t="s">
        <v>1535</v>
      </c>
      <c r="K75" s="114" t="s">
        <v>1090</v>
      </c>
      <c r="L75" s="113" t="s">
        <v>577</v>
      </c>
      <c r="M75" s="113" t="s">
        <v>577</v>
      </c>
      <c r="N75" s="113" t="s">
        <v>1535</v>
      </c>
      <c r="O75" s="113" t="s">
        <v>1535</v>
      </c>
      <c r="P75" s="121" t="s">
        <v>1535</v>
      </c>
      <c r="Q75" s="114" t="s">
        <v>1091</v>
      </c>
      <c r="R75" s="113" t="s">
        <v>1633</v>
      </c>
      <c r="S75" s="113" t="s">
        <v>1636</v>
      </c>
      <c r="T75" s="113" t="s">
        <v>1535</v>
      </c>
      <c r="U75" s="113" t="s">
        <v>1535</v>
      </c>
      <c r="V75" s="121" t="s">
        <v>1535</v>
      </c>
      <c r="W75" s="114" t="s">
        <v>1174</v>
      </c>
      <c r="X75" s="113" t="s">
        <v>1584</v>
      </c>
      <c r="Y75" s="113" t="s">
        <v>1645</v>
      </c>
      <c r="Z75" s="113" t="s">
        <v>1535</v>
      </c>
      <c r="AA75" s="113" t="s">
        <v>1535</v>
      </c>
      <c r="AB75" s="121" t="s">
        <v>1535</v>
      </c>
      <c r="AC75" s="114" t="s">
        <v>1175</v>
      </c>
      <c r="AD75" s="113" t="s">
        <v>1579</v>
      </c>
      <c r="AE75" s="113" t="s">
        <v>1547</v>
      </c>
      <c r="AF75" s="113" t="s">
        <v>1535</v>
      </c>
      <c r="AG75" s="113" t="s">
        <v>1535</v>
      </c>
      <c r="AH75" s="121" t="s">
        <v>1535</v>
      </c>
      <c r="AI75" s="114" t="s">
        <v>947</v>
      </c>
      <c r="AJ75" s="113" t="s">
        <v>1586</v>
      </c>
      <c r="AK75" s="113" t="s">
        <v>1544</v>
      </c>
      <c r="AL75" s="113" t="s">
        <v>1535</v>
      </c>
      <c r="AM75" s="113" t="s">
        <v>1535</v>
      </c>
      <c r="AN75" s="121" t="s">
        <v>1535</v>
      </c>
      <c r="AO75" s="114" t="s">
        <v>1255</v>
      </c>
      <c r="AP75" s="113" t="s">
        <v>1584</v>
      </c>
      <c r="AQ75" s="113" t="s">
        <v>1536</v>
      </c>
      <c r="AR75" s="113" t="s">
        <v>1535</v>
      </c>
      <c r="AS75" s="113" t="s">
        <v>1535</v>
      </c>
      <c r="AT75" s="121" t="s">
        <v>1535</v>
      </c>
      <c r="AU75" s="114" t="s">
        <v>1256</v>
      </c>
      <c r="AV75" s="113" t="s">
        <v>1573</v>
      </c>
      <c r="AW75" s="113" t="s">
        <v>1664</v>
      </c>
      <c r="AX75" s="113" t="s">
        <v>1535</v>
      </c>
      <c r="AY75" s="113" t="s">
        <v>1535</v>
      </c>
      <c r="AZ75" s="121" t="s">
        <v>1535</v>
      </c>
      <c r="BA75" s="114" t="s">
        <v>1257</v>
      </c>
      <c r="BB75" s="113" t="s">
        <v>1410</v>
      </c>
      <c r="BC75" s="113" t="s">
        <v>1536</v>
      </c>
      <c r="BD75" s="113" t="s">
        <v>1535</v>
      </c>
      <c r="BE75" s="113" t="s">
        <v>1535</v>
      </c>
      <c r="BF75" s="115" t="s">
        <v>1535</v>
      </c>
    </row>
    <row r="76" spans="4:58" x14ac:dyDescent="0.25">
      <c r="D76">
        <v>2</v>
      </c>
      <c r="E76" s="114" t="s">
        <v>1092</v>
      </c>
      <c r="F76" s="113" t="s">
        <v>1537</v>
      </c>
      <c r="G76" s="113" t="s">
        <v>1560</v>
      </c>
      <c r="H76" s="113" t="s">
        <v>1535</v>
      </c>
      <c r="I76" s="113" t="s">
        <v>1535</v>
      </c>
      <c r="J76" s="121" t="s">
        <v>1535</v>
      </c>
      <c r="K76" s="114" t="s">
        <v>1093</v>
      </c>
      <c r="L76" s="113" t="s">
        <v>1624</v>
      </c>
      <c r="M76" s="113" t="s">
        <v>1547</v>
      </c>
      <c r="N76" s="113" t="s">
        <v>1535</v>
      </c>
      <c r="O76" s="113" t="s">
        <v>1558</v>
      </c>
      <c r="P76" s="121" t="s">
        <v>1535</v>
      </c>
      <c r="Q76" s="114" t="s">
        <v>819</v>
      </c>
      <c r="R76" s="113" t="s">
        <v>1410</v>
      </c>
      <c r="S76" s="113" t="s">
        <v>1639</v>
      </c>
      <c r="T76" s="113" t="s">
        <v>1535</v>
      </c>
      <c r="U76" s="113" t="s">
        <v>1535</v>
      </c>
      <c r="V76" s="121" t="s">
        <v>1558</v>
      </c>
      <c r="W76" s="114" t="s">
        <v>1176</v>
      </c>
      <c r="X76" s="113" t="s">
        <v>1625</v>
      </c>
      <c r="Y76" s="113" t="s">
        <v>1536</v>
      </c>
      <c r="Z76" s="113" t="s">
        <v>1535</v>
      </c>
      <c r="AA76" s="113" t="s">
        <v>1535</v>
      </c>
      <c r="AB76" s="121" t="s">
        <v>1535</v>
      </c>
      <c r="AC76" s="114" t="s">
        <v>1177</v>
      </c>
      <c r="AD76" s="113" t="s">
        <v>577</v>
      </c>
      <c r="AE76" s="113" t="s">
        <v>1651</v>
      </c>
      <c r="AF76" s="113" t="s">
        <v>1535</v>
      </c>
      <c r="AG76" s="113" t="s">
        <v>1535</v>
      </c>
      <c r="AH76" s="121" t="s">
        <v>1535</v>
      </c>
      <c r="AI76" s="114" t="s">
        <v>1178</v>
      </c>
      <c r="AJ76" s="113">
        <v>0</v>
      </c>
      <c r="AK76" s="113" t="s">
        <v>1559</v>
      </c>
      <c r="AL76" s="113" t="s">
        <v>1535</v>
      </c>
      <c r="AM76" s="113" t="s">
        <v>1535</v>
      </c>
      <c r="AN76" s="121" t="s">
        <v>1558</v>
      </c>
      <c r="AO76" s="114" t="s">
        <v>1258</v>
      </c>
      <c r="AP76" s="113" t="s">
        <v>1633</v>
      </c>
      <c r="AQ76" s="113" t="s">
        <v>577</v>
      </c>
      <c r="AR76" s="113" t="s">
        <v>1535</v>
      </c>
      <c r="AS76" s="113" t="s">
        <v>1535</v>
      </c>
      <c r="AT76" s="121" t="s">
        <v>1535</v>
      </c>
      <c r="AU76" s="114" t="s">
        <v>1259</v>
      </c>
      <c r="AV76" s="113" t="s">
        <v>1579</v>
      </c>
      <c r="AW76" s="113" t="s">
        <v>577</v>
      </c>
      <c r="AX76" s="113" t="s">
        <v>1535</v>
      </c>
      <c r="AY76" s="113" t="s">
        <v>1535</v>
      </c>
      <c r="AZ76" s="121" t="s">
        <v>1535</v>
      </c>
      <c r="BA76" s="114" t="s">
        <v>1260</v>
      </c>
      <c r="BB76" s="113">
        <v>0</v>
      </c>
      <c r="BC76" s="113" t="s">
        <v>1669</v>
      </c>
      <c r="BD76" s="113" t="s">
        <v>1535</v>
      </c>
      <c r="BE76" s="113" t="s">
        <v>1558</v>
      </c>
      <c r="BF76" s="115" t="s">
        <v>1558</v>
      </c>
    </row>
    <row r="77" spans="4:58" x14ac:dyDescent="0.25">
      <c r="D77">
        <v>3</v>
      </c>
      <c r="E77" s="114" t="s">
        <v>1094</v>
      </c>
      <c r="F77" s="113" t="s">
        <v>1629</v>
      </c>
      <c r="G77" s="113" t="s">
        <v>1561</v>
      </c>
      <c r="H77" s="113" t="s">
        <v>1535</v>
      </c>
      <c r="I77" s="113" t="s">
        <v>1535</v>
      </c>
      <c r="J77" s="121" t="s">
        <v>1558</v>
      </c>
      <c r="K77" s="114" t="s">
        <v>1095</v>
      </c>
      <c r="L77" s="113" t="s">
        <v>1410</v>
      </c>
      <c r="M77" s="113" t="s">
        <v>1630</v>
      </c>
      <c r="N77" s="113" t="s">
        <v>1535</v>
      </c>
      <c r="O77" s="113" t="s">
        <v>1535</v>
      </c>
      <c r="P77" s="121" t="s">
        <v>1535</v>
      </c>
      <c r="Q77" s="114" t="s">
        <v>1096</v>
      </c>
      <c r="R77" s="113">
        <v>0</v>
      </c>
      <c r="S77" s="113" t="s">
        <v>1611</v>
      </c>
      <c r="T77" s="113" t="s">
        <v>1535</v>
      </c>
      <c r="U77" s="113" t="s">
        <v>1535</v>
      </c>
      <c r="V77" s="121" t="s">
        <v>1535</v>
      </c>
      <c r="W77" s="114" t="s">
        <v>1179</v>
      </c>
      <c r="X77" s="113" t="s">
        <v>1410</v>
      </c>
      <c r="Y77" s="113" t="s">
        <v>1544</v>
      </c>
      <c r="Z77" s="113" t="s">
        <v>1535</v>
      </c>
      <c r="AA77" s="113" t="s">
        <v>1535</v>
      </c>
      <c r="AB77" s="121" t="s">
        <v>1535</v>
      </c>
      <c r="AC77" s="114" t="s">
        <v>1180</v>
      </c>
      <c r="AD77" s="113">
        <v>0</v>
      </c>
      <c r="AE77" s="113" t="s">
        <v>1636</v>
      </c>
      <c r="AF77" s="113" t="s">
        <v>1535</v>
      </c>
      <c r="AG77" s="113" t="s">
        <v>1535</v>
      </c>
      <c r="AH77" s="121" t="s">
        <v>1535</v>
      </c>
      <c r="AI77" s="114" t="s">
        <v>1181</v>
      </c>
      <c r="AJ77" s="113" t="s">
        <v>1579</v>
      </c>
      <c r="AK77" s="113" t="s">
        <v>577</v>
      </c>
      <c r="AL77" s="113" t="s">
        <v>1535</v>
      </c>
      <c r="AM77" s="113" t="s">
        <v>1535</v>
      </c>
      <c r="AN77" s="121" t="s">
        <v>1535</v>
      </c>
      <c r="AO77" s="114" t="s">
        <v>1261</v>
      </c>
      <c r="AP77" s="113" t="s">
        <v>1579</v>
      </c>
      <c r="AQ77" s="113" t="s">
        <v>577</v>
      </c>
      <c r="AR77" s="113" t="s">
        <v>1535</v>
      </c>
      <c r="AS77" s="113" t="s">
        <v>1535</v>
      </c>
      <c r="AT77" s="121" t="s">
        <v>1535</v>
      </c>
      <c r="AU77" s="114" t="s">
        <v>1262</v>
      </c>
      <c r="AV77" s="113" t="s">
        <v>1625</v>
      </c>
      <c r="AW77" s="113" t="s">
        <v>577</v>
      </c>
      <c r="AX77" s="113" t="s">
        <v>1535</v>
      </c>
      <c r="AY77" s="113" t="s">
        <v>1558</v>
      </c>
      <c r="AZ77" s="121" t="s">
        <v>1558</v>
      </c>
      <c r="BA77" s="114" t="s">
        <v>985</v>
      </c>
      <c r="BB77" s="113" t="s">
        <v>1410</v>
      </c>
      <c r="BC77" s="113" t="s">
        <v>577</v>
      </c>
      <c r="BD77" s="113" t="s">
        <v>1535</v>
      </c>
      <c r="BE77" s="113" t="s">
        <v>1535</v>
      </c>
      <c r="BF77" s="115" t="s">
        <v>1535</v>
      </c>
    </row>
    <row r="78" spans="4:58" x14ac:dyDescent="0.25">
      <c r="D78">
        <v>4</v>
      </c>
      <c r="E78" s="114" t="s">
        <v>1097</v>
      </c>
      <c r="F78" s="113">
        <v>0</v>
      </c>
      <c r="G78" s="113" t="s">
        <v>1561</v>
      </c>
      <c r="H78" s="113" t="s">
        <v>1535</v>
      </c>
      <c r="I78" s="113" t="s">
        <v>1535</v>
      </c>
      <c r="J78" s="121" t="s">
        <v>1535</v>
      </c>
      <c r="K78" s="114" t="s">
        <v>1098</v>
      </c>
      <c r="L78" s="113" t="s">
        <v>1571</v>
      </c>
      <c r="M78" s="113" t="s">
        <v>1544</v>
      </c>
      <c r="N78" s="113" t="s">
        <v>1535</v>
      </c>
      <c r="O78" s="113" t="s">
        <v>1535</v>
      </c>
      <c r="P78" s="121" t="s">
        <v>1535</v>
      </c>
      <c r="Q78" s="114" t="s">
        <v>1099</v>
      </c>
      <c r="R78" s="113" t="s">
        <v>577</v>
      </c>
      <c r="S78" s="113" t="s">
        <v>1561</v>
      </c>
      <c r="T78" s="113" t="s">
        <v>1535</v>
      </c>
      <c r="U78" s="113" t="s">
        <v>1535</v>
      </c>
      <c r="V78" s="121" t="s">
        <v>1535</v>
      </c>
      <c r="W78" s="114" t="s">
        <v>1182</v>
      </c>
      <c r="X78" s="113">
        <v>0</v>
      </c>
      <c r="Y78" s="113" t="s">
        <v>1630</v>
      </c>
      <c r="Z78" s="113" t="s">
        <v>1535</v>
      </c>
      <c r="AA78" s="113" t="s">
        <v>1558</v>
      </c>
      <c r="AB78" s="121" t="s">
        <v>1558</v>
      </c>
      <c r="AC78" s="114" t="s">
        <v>1183</v>
      </c>
      <c r="AD78" s="113">
        <v>0</v>
      </c>
      <c r="AE78" s="113" t="s">
        <v>577</v>
      </c>
      <c r="AF78" s="113" t="s">
        <v>1535</v>
      </c>
      <c r="AG78" s="113" t="s">
        <v>1558</v>
      </c>
      <c r="AH78" s="121" t="s">
        <v>1558</v>
      </c>
      <c r="AI78" s="114" t="s">
        <v>1184</v>
      </c>
      <c r="AJ78" s="113">
        <v>0</v>
      </c>
      <c r="AK78" s="113" t="s">
        <v>1562</v>
      </c>
      <c r="AL78" s="113" t="s">
        <v>1535</v>
      </c>
      <c r="AM78" s="113" t="s">
        <v>1535</v>
      </c>
      <c r="AN78" s="121" t="s">
        <v>1535</v>
      </c>
      <c r="AO78" s="114" t="s">
        <v>1263</v>
      </c>
      <c r="AP78" s="113" t="s">
        <v>1659</v>
      </c>
      <c r="AQ78" s="113" t="s">
        <v>1615</v>
      </c>
      <c r="AR78" s="113" t="s">
        <v>1535</v>
      </c>
      <c r="AS78" s="113" t="s">
        <v>1535</v>
      </c>
      <c r="AT78" s="121" t="s">
        <v>1558</v>
      </c>
      <c r="AU78" s="114" t="s">
        <v>1264</v>
      </c>
      <c r="AV78" s="113" t="s">
        <v>1410</v>
      </c>
      <c r="AW78" s="113" t="s">
        <v>1536</v>
      </c>
      <c r="AX78" s="113" t="s">
        <v>1535</v>
      </c>
      <c r="AY78" s="113" t="s">
        <v>1535</v>
      </c>
      <c r="AZ78" s="121" t="s">
        <v>1535</v>
      </c>
      <c r="BA78" s="114" t="s">
        <v>1265</v>
      </c>
      <c r="BB78" s="113">
        <v>0</v>
      </c>
      <c r="BC78" s="113" t="s">
        <v>1536</v>
      </c>
      <c r="BD78" s="113" t="s">
        <v>1535</v>
      </c>
      <c r="BE78" s="113" t="s">
        <v>1558</v>
      </c>
      <c r="BF78" s="115" t="s">
        <v>1558</v>
      </c>
    </row>
    <row r="79" spans="4:58" x14ac:dyDescent="0.25">
      <c r="D79">
        <v>5</v>
      </c>
      <c r="E79" s="114" t="s">
        <v>45</v>
      </c>
      <c r="F79" s="113" t="s">
        <v>1410</v>
      </c>
      <c r="G79" s="113" t="s">
        <v>577</v>
      </c>
      <c r="H79" s="113" t="s">
        <v>1535</v>
      </c>
      <c r="I79" s="113" t="s">
        <v>1535</v>
      </c>
      <c r="J79" s="121" t="s">
        <v>1535</v>
      </c>
      <c r="K79" s="114" t="s">
        <v>955</v>
      </c>
      <c r="L79" s="113" t="s">
        <v>1574</v>
      </c>
      <c r="M79" s="113" t="s">
        <v>1544</v>
      </c>
      <c r="N79" s="113" t="s">
        <v>1535</v>
      </c>
      <c r="O79" s="113" t="s">
        <v>1535</v>
      </c>
      <c r="P79" s="121" t="s">
        <v>1558</v>
      </c>
      <c r="Q79" s="114" t="s">
        <v>1100</v>
      </c>
      <c r="R79" s="113" t="s">
        <v>577</v>
      </c>
      <c r="S79" s="113" t="s">
        <v>1561</v>
      </c>
      <c r="T79" s="113" t="s">
        <v>1535</v>
      </c>
      <c r="U79" s="113" t="s">
        <v>1535</v>
      </c>
      <c r="V79" s="121" t="s">
        <v>1535</v>
      </c>
      <c r="W79" s="114" t="s">
        <v>1185</v>
      </c>
      <c r="X79" s="113">
        <v>0</v>
      </c>
      <c r="Y79" s="113" t="s">
        <v>1640</v>
      </c>
      <c r="Z79" s="113" t="s">
        <v>1535</v>
      </c>
      <c r="AA79" s="113" t="s">
        <v>1535</v>
      </c>
      <c r="AB79" s="121" t="s">
        <v>1535</v>
      </c>
      <c r="AC79" s="114" t="s">
        <v>1186</v>
      </c>
      <c r="AD79" s="113" t="s">
        <v>1574</v>
      </c>
      <c r="AE79" s="113" t="s">
        <v>1561</v>
      </c>
      <c r="AF79" s="113" t="s">
        <v>1535</v>
      </c>
      <c r="AG79" s="113" t="s">
        <v>1535</v>
      </c>
      <c r="AH79" s="121" t="s">
        <v>1558</v>
      </c>
      <c r="AI79" s="114" t="s">
        <v>926</v>
      </c>
      <c r="AJ79" s="113">
        <v>0</v>
      </c>
      <c r="AK79" s="113" t="s">
        <v>1657</v>
      </c>
      <c r="AL79" s="113" t="s">
        <v>1535</v>
      </c>
      <c r="AM79" s="113" t="s">
        <v>1535</v>
      </c>
      <c r="AN79" s="121" t="s">
        <v>1535</v>
      </c>
      <c r="AO79" s="114" t="s">
        <v>1266</v>
      </c>
      <c r="AP79" s="113" t="s">
        <v>1573</v>
      </c>
      <c r="AQ79" s="113" t="s">
        <v>1536</v>
      </c>
      <c r="AR79" s="113" t="s">
        <v>1535</v>
      </c>
      <c r="AS79" s="113" t="s">
        <v>1535</v>
      </c>
      <c r="AT79" s="121" t="s">
        <v>1535</v>
      </c>
      <c r="AU79" s="114" t="s">
        <v>1267</v>
      </c>
      <c r="AV79" s="113" t="s">
        <v>1410</v>
      </c>
      <c r="AW79" s="113" t="s">
        <v>1536</v>
      </c>
      <c r="AX79" s="113" t="s">
        <v>1535</v>
      </c>
      <c r="AY79" s="113" t="s">
        <v>1535</v>
      </c>
      <c r="AZ79" s="121" t="s">
        <v>1535</v>
      </c>
      <c r="BA79" s="114" t="s">
        <v>1268</v>
      </c>
      <c r="BB79" s="113" t="s">
        <v>1410</v>
      </c>
      <c r="BC79" s="113" t="s">
        <v>1536</v>
      </c>
      <c r="BD79" s="113" t="s">
        <v>1535</v>
      </c>
      <c r="BE79" s="113" t="s">
        <v>1535</v>
      </c>
      <c r="BF79" s="115" t="s">
        <v>1558</v>
      </c>
    </row>
    <row r="80" spans="4:58" x14ac:dyDescent="0.25">
      <c r="D80">
        <v>6</v>
      </c>
      <c r="E80" s="114" t="s">
        <v>1101</v>
      </c>
      <c r="F80" s="354" t="s">
        <v>1410</v>
      </c>
      <c r="G80" s="354" t="s">
        <v>1562</v>
      </c>
      <c r="H80" s="113" t="s">
        <v>1535</v>
      </c>
      <c r="I80" s="113" t="s">
        <v>1535</v>
      </c>
      <c r="J80" s="121" t="s">
        <v>1535</v>
      </c>
      <c r="K80" s="114" t="s">
        <v>1102</v>
      </c>
      <c r="L80" s="113" t="s">
        <v>1625</v>
      </c>
      <c r="M80" s="113" t="s">
        <v>1561</v>
      </c>
      <c r="N80" s="113" t="s">
        <v>1535</v>
      </c>
      <c r="O80" s="113" t="s">
        <v>1535</v>
      </c>
      <c r="P80" s="121" t="s">
        <v>1535</v>
      </c>
      <c r="Q80" s="114" t="s">
        <v>1103</v>
      </c>
      <c r="R80" s="113" t="s">
        <v>1410</v>
      </c>
      <c r="S80" s="113" t="s">
        <v>1640</v>
      </c>
      <c r="T80" s="113" t="s">
        <v>1535</v>
      </c>
      <c r="U80" s="113" t="s">
        <v>1535</v>
      </c>
      <c r="V80" s="121" t="s">
        <v>1535</v>
      </c>
      <c r="W80" s="114" t="s">
        <v>1187</v>
      </c>
      <c r="X80" s="113" t="s">
        <v>1574</v>
      </c>
      <c r="Y80" s="113" t="s">
        <v>577</v>
      </c>
      <c r="Z80" s="113" t="s">
        <v>1535</v>
      </c>
      <c r="AA80" s="113" t="s">
        <v>1535</v>
      </c>
      <c r="AB80" s="121" t="s">
        <v>1558</v>
      </c>
      <c r="AC80" s="114" t="s">
        <v>920</v>
      </c>
      <c r="AD80" s="113" t="s">
        <v>1571</v>
      </c>
      <c r="AE80" s="113" t="s">
        <v>1536</v>
      </c>
      <c r="AF80" s="113" t="s">
        <v>1535</v>
      </c>
      <c r="AG80" s="113" t="s">
        <v>1535</v>
      </c>
      <c r="AH80" s="121" t="s">
        <v>1535</v>
      </c>
      <c r="AI80" s="114" t="s">
        <v>1188</v>
      </c>
      <c r="AJ80" s="113" t="s">
        <v>1625</v>
      </c>
      <c r="AK80" s="113" t="s">
        <v>1536</v>
      </c>
      <c r="AL80" s="113" t="s">
        <v>1535</v>
      </c>
      <c r="AM80" s="113" t="s">
        <v>1535</v>
      </c>
      <c r="AN80" s="121" t="s">
        <v>1535</v>
      </c>
      <c r="AO80" s="114" t="s">
        <v>1269</v>
      </c>
      <c r="AP80" s="113" t="s">
        <v>1410</v>
      </c>
      <c r="AQ80" s="113" t="s">
        <v>577</v>
      </c>
      <c r="AR80" s="113" t="s">
        <v>1535</v>
      </c>
      <c r="AS80" s="113" t="s">
        <v>1558</v>
      </c>
      <c r="AT80" s="121" t="s">
        <v>1558</v>
      </c>
      <c r="AU80" s="114" t="s">
        <v>1270</v>
      </c>
      <c r="AV80" s="113" t="s">
        <v>1410</v>
      </c>
      <c r="AW80" s="113" t="s">
        <v>1665</v>
      </c>
      <c r="AX80" s="113" t="s">
        <v>1535</v>
      </c>
      <c r="AY80" s="113" t="s">
        <v>1558</v>
      </c>
      <c r="AZ80" s="121" t="s">
        <v>1558</v>
      </c>
      <c r="BA80" s="114" t="s">
        <v>1271</v>
      </c>
      <c r="BB80" s="113" t="s">
        <v>1410</v>
      </c>
      <c r="BC80" s="113" t="s">
        <v>1536</v>
      </c>
      <c r="BD80" s="113" t="s">
        <v>1535</v>
      </c>
      <c r="BE80" s="113" t="s">
        <v>1535</v>
      </c>
      <c r="BF80" s="115" t="s">
        <v>1558</v>
      </c>
    </row>
    <row r="81" spans="4:58" x14ac:dyDescent="0.25">
      <c r="D81">
        <v>7</v>
      </c>
      <c r="E81" s="114" t="s">
        <v>46</v>
      </c>
      <c r="F81" s="113">
        <v>0</v>
      </c>
      <c r="G81" s="113" t="s">
        <v>1544</v>
      </c>
      <c r="H81" s="113" t="s">
        <v>1535</v>
      </c>
      <c r="I81" s="113" t="s">
        <v>1535</v>
      </c>
      <c r="J81" s="121" t="s">
        <v>1558</v>
      </c>
      <c r="K81" s="114" t="s">
        <v>1104</v>
      </c>
      <c r="L81" s="113" t="s">
        <v>1573</v>
      </c>
      <c r="M81" s="113" t="s">
        <v>577</v>
      </c>
      <c r="N81" s="113" t="s">
        <v>1535</v>
      </c>
      <c r="O81" s="113" t="s">
        <v>1535</v>
      </c>
      <c r="P81" s="121" t="s">
        <v>1535</v>
      </c>
      <c r="Q81" s="114" t="s">
        <v>860</v>
      </c>
      <c r="R81" s="113" t="s">
        <v>1582</v>
      </c>
      <c r="S81" s="113" t="s">
        <v>1536</v>
      </c>
      <c r="T81" s="113" t="s">
        <v>1535</v>
      </c>
      <c r="U81" s="113" t="s">
        <v>1535</v>
      </c>
      <c r="V81" s="121" t="s">
        <v>1558</v>
      </c>
      <c r="W81" s="114" t="s">
        <v>924</v>
      </c>
      <c r="X81" s="113" t="s">
        <v>1582</v>
      </c>
      <c r="Y81" s="113" t="s">
        <v>1640</v>
      </c>
      <c r="Z81" s="113" t="s">
        <v>1535</v>
      </c>
      <c r="AA81" s="113" t="s">
        <v>1558</v>
      </c>
      <c r="AB81" s="121" t="s">
        <v>1558</v>
      </c>
      <c r="AC81" s="114" t="s">
        <v>1189</v>
      </c>
      <c r="AD81" s="113" t="s">
        <v>1571</v>
      </c>
      <c r="AE81" s="113" t="s">
        <v>1559</v>
      </c>
      <c r="AF81" s="113" t="s">
        <v>1535</v>
      </c>
      <c r="AG81" s="113" t="s">
        <v>1535</v>
      </c>
      <c r="AH81" s="121" t="s">
        <v>1535</v>
      </c>
      <c r="AI81" s="114" t="s">
        <v>1190</v>
      </c>
      <c r="AJ81" s="113">
        <v>0</v>
      </c>
      <c r="AK81" s="113" t="s">
        <v>1636</v>
      </c>
      <c r="AL81" s="113" t="s">
        <v>1535</v>
      </c>
      <c r="AM81" s="113" t="s">
        <v>1535</v>
      </c>
      <c r="AN81" s="121" t="s">
        <v>1558</v>
      </c>
      <c r="AO81" s="114" t="s">
        <v>1272</v>
      </c>
      <c r="AP81" s="113">
        <v>0</v>
      </c>
      <c r="AQ81" s="113" t="s">
        <v>1644</v>
      </c>
      <c r="AR81" s="113" t="s">
        <v>1535</v>
      </c>
      <c r="AS81" s="113" t="s">
        <v>1535</v>
      </c>
      <c r="AT81" s="121" t="s">
        <v>1535</v>
      </c>
      <c r="AU81" s="114" t="s">
        <v>1273</v>
      </c>
      <c r="AV81" s="113" t="s">
        <v>1579</v>
      </c>
      <c r="AW81" s="113" t="s">
        <v>1536</v>
      </c>
      <c r="AX81" s="113" t="s">
        <v>1535</v>
      </c>
      <c r="AY81" s="113" t="s">
        <v>1535</v>
      </c>
      <c r="AZ81" s="121" t="s">
        <v>1535</v>
      </c>
      <c r="BA81" s="114" t="s">
        <v>1274</v>
      </c>
      <c r="BB81" s="113">
        <v>0</v>
      </c>
      <c r="BC81" s="113" t="s">
        <v>1559</v>
      </c>
      <c r="BD81" s="113" t="s">
        <v>1535</v>
      </c>
      <c r="BE81" s="113" t="s">
        <v>1535</v>
      </c>
      <c r="BF81" s="115" t="s">
        <v>1535</v>
      </c>
    </row>
    <row r="82" spans="4:58" x14ac:dyDescent="0.25">
      <c r="D82">
        <v>8</v>
      </c>
      <c r="E82" s="114" t="s">
        <v>1105</v>
      </c>
      <c r="F82" s="113" t="s">
        <v>1538</v>
      </c>
      <c r="G82" s="113" t="s">
        <v>577</v>
      </c>
      <c r="H82" s="113" t="s">
        <v>1535</v>
      </c>
      <c r="I82" s="113" t="s">
        <v>1535</v>
      </c>
      <c r="J82" s="121" t="s">
        <v>1558</v>
      </c>
      <c r="K82" s="114" t="s">
        <v>240</v>
      </c>
      <c r="L82" s="113" t="s">
        <v>1410</v>
      </c>
      <c r="M82" s="113" t="s">
        <v>1611</v>
      </c>
      <c r="N82" s="113" t="s">
        <v>1535</v>
      </c>
      <c r="O82" s="113" t="s">
        <v>1535</v>
      </c>
      <c r="P82" s="121" t="s">
        <v>1535</v>
      </c>
      <c r="Q82" s="114" t="s">
        <v>1106</v>
      </c>
      <c r="R82" s="113" t="s">
        <v>1410</v>
      </c>
      <c r="S82" s="113" t="s">
        <v>1545</v>
      </c>
      <c r="T82" s="113" t="s">
        <v>1535</v>
      </c>
      <c r="U82" s="113" t="s">
        <v>1535</v>
      </c>
      <c r="V82" s="121" t="s">
        <v>1535</v>
      </c>
      <c r="W82" s="114" t="s">
        <v>1191</v>
      </c>
      <c r="X82" s="113">
        <v>0</v>
      </c>
      <c r="Y82" s="113" t="s">
        <v>1636</v>
      </c>
      <c r="Z82" s="113" t="s">
        <v>1535</v>
      </c>
      <c r="AA82" s="113" t="s">
        <v>1558</v>
      </c>
      <c r="AB82" s="121" t="s">
        <v>1535</v>
      </c>
      <c r="AC82" s="114" t="s">
        <v>1192</v>
      </c>
      <c r="AD82" s="113" t="s">
        <v>1579</v>
      </c>
      <c r="AE82" s="113" t="s">
        <v>1547</v>
      </c>
      <c r="AF82" s="113" t="s">
        <v>1535</v>
      </c>
      <c r="AG82" s="113" t="s">
        <v>1535</v>
      </c>
      <c r="AH82" s="121" t="s">
        <v>1558</v>
      </c>
      <c r="AI82" s="114" t="s">
        <v>1193</v>
      </c>
      <c r="AJ82" s="113" t="s">
        <v>1652</v>
      </c>
      <c r="AK82" s="113" t="s">
        <v>1636</v>
      </c>
      <c r="AL82" s="113" t="s">
        <v>1535</v>
      </c>
      <c r="AM82" s="113" t="s">
        <v>1535</v>
      </c>
      <c r="AN82" s="121" t="s">
        <v>1535</v>
      </c>
      <c r="AO82" s="114" t="s">
        <v>1275</v>
      </c>
      <c r="AP82" s="113" t="s">
        <v>1573</v>
      </c>
      <c r="AQ82" s="113" t="s">
        <v>1561</v>
      </c>
      <c r="AR82" s="113" t="s">
        <v>1535</v>
      </c>
      <c r="AS82" s="113" t="s">
        <v>1535</v>
      </c>
      <c r="AT82" s="121" t="s">
        <v>1535</v>
      </c>
      <c r="AU82" s="114" t="s">
        <v>1276</v>
      </c>
      <c r="AV82" s="113" t="s">
        <v>1571</v>
      </c>
      <c r="AW82" s="113" t="s">
        <v>577</v>
      </c>
      <c r="AX82" s="113" t="s">
        <v>1535</v>
      </c>
      <c r="AY82" s="113" t="s">
        <v>1535</v>
      </c>
      <c r="AZ82" s="121" t="s">
        <v>1535</v>
      </c>
      <c r="BA82" s="114" t="s">
        <v>1277</v>
      </c>
      <c r="BB82" s="113" t="s">
        <v>1650</v>
      </c>
      <c r="BC82" s="113" t="s">
        <v>1670</v>
      </c>
      <c r="BD82" s="113" t="s">
        <v>1535</v>
      </c>
      <c r="BE82" s="113" t="s">
        <v>1535</v>
      </c>
      <c r="BF82" s="115" t="s">
        <v>1535</v>
      </c>
    </row>
    <row r="83" spans="4:58" x14ac:dyDescent="0.25">
      <c r="D83">
        <v>9</v>
      </c>
      <c r="E83" s="114" t="s">
        <v>1107</v>
      </c>
      <c r="F83" s="113" t="s">
        <v>1542</v>
      </c>
      <c r="G83" s="113" t="s">
        <v>1545</v>
      </c>
      <c r="H83" s="113" t="s">
        <v>1535</v>
      </c>
      <c r="I83" s="113" t="s">
        <v>1558</v>
      </c>
      <c r="J83" s="121" t="s">
        <v>1535</v>
      </c>
      <c r="K83" s="114" t="s">
        <v>294</v>
      </c>
      <c r="L83" s="113" t="s">
        <v>1579</v>
      </c>
      <c r="M83" s="113" t="s">
        <v>1561</v>
      </c>
      <c r="N83" s="113" t="s">
        <v>1535</v>
      </c>
      <c r="O83" s="113" t="s">
        <v>1535</v>
      </c>
      <c r="P83" s="121" t="s">
        <v>1535</v>
      </c>
      <c r="Q83" s="114" t="s">
        <v>1108</v>
      </c>
      <c r="R83" s="113" t="s">
        <v>1634</v>
      </c>
      <c r="S83" s="113" t="s">
        <v>577</v>
      </c>
      <c r="T83" s="113" t="s">
        <v>1535</v>
      </c>
      <c r="U83" s="113" t="s">
        <v>1535</v>
      </c>
      <c r="V83" s="121" t="s">
        <v>1535</v>
      </c>
      <c r="W83" s="114" t="s">
        <v>826</v>
      </c>
      <c r="X83" s="113" t="s">
        <v>1410</v>
      </c>
      <c r="Y83" s="113" t="s">
        <v>1536</v>
      </c>
      <c r="Z83" s="113" t="s">
        <v>1535</v>
      </c>
      <c r="AA83" s="113" t="s">
        <v>1558</v>
      </c>
      <c r="AB83" s="121" t="s">
        <v>1558</v>
      </c>
      <c r="AC83" s="114" t="s">
        <v>1194</v>
      </c>
      <c r="AD83" s="113">
        <v>0</v>
      </c>
      <c r="AE83" s="113" t="s">
        <v>1559</v>
      </c>
      <c r="AF83" s="113" t="s">
        <v>1535</v>
      </c>
      <c r="AG83" s="113" t="s">
        <v>1535</v>
      </c>
      <c r="AH83" s="121" t="s">
        <v>1535</v>
      </c>
      <c r="AI83" s="114" t="s">
        <v>1195</v>
      </c>
      <c r="AJ83" s="113" t="s">
        <v>1410</v>
      </c>
      <c r="AK83" s="113" t="s">
        <v>577</v>
      </c>
      <c r="AL83" s="113" t="s">
        <v>1535</v>
      </c>
      <c r="AM83" s="113" t="s">
        <v>1535</v>
      </c>
      <c r="AN83" s="121" t="s">
        <v>1535</v>
      </c>
      <c r="AO83" s="114" t="s">
        <v>1278</v>
      </c>
      <c r="AP83" s="113" t="s">
        <v>1625</v>
      </c>
      <c r="AQ83" s="113" t="s">
        <v>1608</v>
      </c>
      <c r="AR83" s="113" t="s">
        <v>1535</v>
      </c>
      <c r="AS83" s="113" t="s">
        <v>1535</v>
      </c>
      <c r="AT83" s="121" t="s">
        <v>1535</v>
      </c>
      <c r="AU83" s="114" t="s">
        <v>1279</v>
      </c>
      <c r="AV83" s="113" t="s">
        <v>1410</v>
      </c>
      <c r="AW83" s="113" t="s">
        <v>1559</v>
      </c>
      <c r="AX83" s="113" t="s">
        <v>1535</v>
      </c>
      <c r="AY83" s="113" t="s">
        <v>1535</v>
      </c>
      <c r="AZ83" s="121" t="s">
        <v>1535</v>
      </c>
      <c r="BA83" s="114" t="s">
        <v>1280</v>
      </c>
      <c r="BB83" s="113" t="s">
        <v>1625</v>
      </c>
      <c r="BC83" s="113" t="s">
        <v>1561</v>
      </c>
      <c r="BD83" s="113" t="s">
        <v>1535</v>
      </c>
      <c r="BE83" s="113" t="s">
        <v>1535</v>
      </c>
      <c r="BF83" s="115" t="s">
        <v>1535</v>
      </c>
    </row>
    <row r="84" spans="4:58" x14ac:dyDescent="0.25">
      <c r="D84">
        <v>10</v>
      </c>
      <c r="E84" s="114" t="s">
        <v>1109</v>
      </c>
      <c r="F84" s="113" t="s">
        <v>1410</v>
      </c>
      <c r="G84" s="113" t="s">
        <v>1544</v>
      </c>
      <c r="H84" s="113" t="s">
        <v>1535</v>
      </c>
      <c r="I84" s="113" t="s">
        <v>1535</v>
      </c>
      <c r="J84" s="121" t="s">
        <v>1535</v>
      </c>
      <c r="K84" s="114" t="s">
        <v>1110</v>
      </c>
      <c r="L84" s="113" t="s">
        <v>1574</v>
      </c>
      <c r="M84" s="113" t="s">
        <v>1536</v>
      </c>
      <c r="N84" s="113" t="s">
        <v>1535</v>
      </c>
      <c r="O84" s="113" t="s">
        <v>1535</v>
      </c>
      <c r="P84" s="121" t="s">
        <v>1535</v>
      </c>
      <c r="Q84" s="114" t="s">
        <v>1111</v>
      </c>
      <c r="R84" s="113" t="s">
        <v>1635</v>
      </c>
      <c r="S84" s="113" t="s">
        <v>1636</v>
      </c>
      <c r="T84" s="113" t="s">
        <v>1535</v>
      </c>
      <c r="U84" s="113" t="s">
        <v>1535</v>
      </c>
      <c r="V84" s="121" t="s">
        <v>1535</v>
      </c>
      <c r="W84" s="114" t="s">
        <v>1196</v>
      </c>
      <c r="X84" s="113" t="s">
        <v>1625</v>
      </c>
      <c r="Y84" s="113" t="s">
        <v>1536</v>
      </c>
      <c r="Z84" s="113" t="s">
        <v>1535</v>
      </c>
      <c r="AA84" s="113" t="s">
        <v>1558</v>
      </c>
      <c r="AB84" s="121" t="s">
        <v>1558</v>
      </c>
      <c r="AC84" s="114" t="s">
        <v>1197</v>
      </c>
      <c r="AD84" s="113" t="s">
        <v>577</v>
      </c>
      <c r="AE84" s="113" t="s">
        <v>577</v>
      </c>
      <c r="AF84" s="113" t="s">
        <v>1535</v>
      </c>
      <c r="AG84" s="113" t="s">
        <v>1535</v>
      </c>
      <c r="AH84" s="121" t="s">
        <v>1535</v>
      </c>
      <c r="AI84" s="114" t="s">
        <v>1198</v>
      </c>
      <c r="AJ84" s="113">
        <v>0</v>
      </c>
      <c r="AK84" s="113" t="s">
        <v>577</v>
      </c>
      <c r="AL84" s="113" t="s">
        <v>1535</v>
      </c>
      <c r="AM84" s="113" t="s">
        <v>1558</v>
      </c>
      <c r="AN84" s="121" t="s">
        <v>1558</v>
      </c>
      <c r="AO84" s="114" t="s">
        <v>1281</v>
      </c>
      <c r="AP84" s="113" t="s">
        <v>1571</v>
      </c>
      <c r="AQ84" s="113" t="s">
        <v>577</v>
      </c>
      <c r="AR84" s="113" t="s">
        <v>1535</v>
      </c>
      <c r="AS84" s="113" t="s">
        <v>1535</v>
      </c>
      <c r="AT84" s="121" t="s">
        <v>1535</v>
      </c>
      <c r="AU84" s="114" t="s">
        <v>1282</v>
      </c>
      <c r="AV84" s="113" t="s">
        <v>1586</v>
      </c>
      <c r="AW84" s="113" t="s">
        <v>1666</v>
      </c>
      <c r="AX84" s="113" t="s">
        <v>1535</v>
      </c>
      <c r="AY84" s="113" t="s">
        <v>1535</v>
      </c>
      <c r="AZ84" s="121" t="s">
        <v>1535</v>
      </c>
      <c r="BA84" s="114" t="s">
        <v>1283</v>
      </c>
      <c r="BB84" s="113" t="s">
        <v>1668</v>
      </c>
      <c r="BC84" s="113" t="s">
        <v>1536</v>
      </c>
      <c r="BD84" s="113" t="s">
        <v>1535</v>
      </c>
      <c r="BE84" s="113" t="s">
        <v>1558</v>
      </c>
      <c r="BF84" s="115" t="s">
        <v>1558</v>
      </c>
    </row>
    <row r="85" spans="4:58" x14ac:dyDescent="0.25">
      <c r="D85">
        <v>11</v>
      </c>
      <c r="E85" s="114" t="s">
        <v>1112</v>
      </c>
      <c r="F85" s="113" t="s">
        <v>1410</v>
      </c>
      <c r="G85" s="113" t="s">
        <v>1546</v>
      </c>
      <c r="H85" s="113" t="s">
        <v>1535</v>
      </c>
      <c r="I85" s="113" t="s">
        <v>1535</v>
      </c>
      <c r="J85" s="121" t="s">
        <v>1535</v>
      </c>
      <c r="K85" s="114" t="s">
        <v>1113</v>
      </c>
      <c r="L85" s="113">
        <v>0</v>
      </c>
      <c r="M85" s="113" t="s">
        <v>1547</v>
      </c>
      <c r="N85" s="113" t="s">
        <v>1535</v>
      </c>
      <c r="O85" s="113" t="s">
        <v>1535</v>
      </c>
      <c r="P85" s="121" t="s">
        <v>1558</v>
      </c>
      <c r="Q85" s="114" t="s">
        <v>1114</v>
      </c>
      <c r="R85" s="113" t="s">
        <v>1410</v>
      </c>
      <c r="S85" s="113" t="s">
        <v>1641</v>
      </c>
      <c r="T85" s="113" t="s">
        <v>1535</v>
      </c>
      <c r="U85" s="113" t="s">
        <v>1535</v>
      </c>
      <c r="V85" s="121" t="s">
        <v>1535</v>
      </c>
      <c r="W85" s="114" t="s">
        <v>1199</v>
      </c>
      <c r="X85" s="113">
        <v>0</v>
      </c>
      <c r="Y85" s="113" t="s">
        <v>577</v>
      </c>
      <c r="Z85" s="113" t="s">
        <v>1535</v>
      </c>
      <c r="AA85" s="113" t="s">
        <v>1535</v>
      </c>
      <c r="AB85" s="121" t="s">
        <v>1535</v>
      </c>
      <c r="AC85" s="114" t="s">
        <v>1200</v>
      </c>
      <c r="AD85" s="113" t="s">
        <v>1579</v>
      </c>
      <c r="AE85" s="113" t="s">
        <v>1643</v>
      </c>
      <c r="AF85" s="113" t="s">
        <v>1535</v>
      </c>
      <c r="AG85" s="113" t="s">
        <v>1535</v>
      </c>
      <c r="AH85" s="121" t="s">
        <v>1535</v>
      </c>
      <c r="AI85" s="114" t="s">
        <v>1201</v>
      </c>
      <c r="AJ85" s="113" t="s">
        <v>1571</v>
      </c>
      <c r="AK85" s="113" t="s">
        <v>1536</v>
      </c>
      <c r="AL85" s="113" t="s">
        <v>1535</v>
      </c>
      <c r="AM85" s="113" t="s">
        <v>1535</v>
      </c>
      <c r="AN85" s="121" t="s">
        <v>1535</v>
      </c>
      <c r="AO85" s="114" t="s">
        <v>1284</v>
      </c>
      <c r="AP85" s="113" t="s">
        <v>1649</v>
      </c>
      <c r="AQ85" s="113" t="s">
        <v>1639</v>
      </c>
      <c r="AR85" s="113" t="s">
        <v>1535</v>
      </c>
      <c r="AS85" s="113" t="s">
        <v>1535</v>
      </c>
      <c r="AT85" s="121" t="s">
        <v>1535</v>
      </c>
      <c r="AU85" s="114" t="s">
        <v>1285</v>
      </c>
      <c r="AV85" s="113" t="s">
        <v>1625</v>
      </c>
      <c r="AW85" s="113" t="s">
        <v>577</v>
      </c>
      <c r="AX85" s="113" t="s">
        <v>1535</v>
      </c>
      <c r="AY85" s="113" t="s">
        <v>1535</v>
      </c>
      <c r="AZ85" s="121" t="s">
        <v>1558</v>
      </c>
      <c r="BA85" s="114" t="s">
        <v>1286</v>
      </c>
      <c r="BB85" s="113" t="s">
        <v>1635</v>
      </c>
      <c r="BC85" s="113" t="s">
        <v>1636</v>
      </c>
      <c r="BD85" s="113" t="s">
        <v>1535</v>
      </c>
      <c r="BE85" s="113" t="s">
        <v>1535</v>
      </c>
      <c r="BF85" s="115" t="s">
        <v>1558</v>
      </c>
    </row>
    <row r="86" spans="4:58" x14ac:dyDescent="0.25">
      <c r="D86">
        <v>12</v>
      </c>
      <c r="E86" s="114" t="s">
        <v>863</v>
      </c>
      <c r="F86" s="113">
        <v>0</v>
      </c>
      <c r="G86" s="113" t="s">
        <v>1547</v>
      </c>
      <c r="H86" s="113" t="s">
        <v>1535</v>
      </c>
      <c r="I86" s="113" t="s">
        <v>1535</v>
      </c>
      <c r="J86" s="121" t="s">
        <v>1558</v>
      </c>
      <c r="K86" s="114" t="s">
        <v>836</v>
      </c>
      <c r="L86" s="113" t="s">
        <v>1410</v>
      </c>
      <c r="M86" s="113" t="s">
        <v>577</v>
      </c>
      <c r="N86" s="113" t="s">
        <v>1535</v>
      </c>
      <c r="O86" s="113" t="s">
        <v>1535</v>
      </c>
      <c r="P86" s="121" t="s">
        <v>1535</v>
      </c>
      <c r="Q86" s="114" t="s">
        <v>1115</v>
      </c>
      <c r="R86" s="113">
        <v>0</v>
      </c>
      <c r="S86" s="113" t="s">
        <v>1561</v>
      </c>
      <c r="T86" s="113" t="s">
        <v>1535</v>
      </c>
      <c r="U86" s="113" t="s">
        <v>1535</v>
      </c>
      <c r="V86" s="121" t="s">
        <v>1558</v>
      </c>
      <c r="W86" s="114" t="s">
        <v>865</v>
      </c>
      <c r="X86" s="113" t="s">
        <v>1571</v>
      </c>
      <c r="Y86" s="113" t="s">
        <v>1561</v>
      </c>
      <c r="Z86" s="113" t="s">
        <v>1535</v>
      </c>
      <c r="AA86" s="113" t="s">
        <v>1558</v>
      </c>
      <c r="AB86" s="121" t="s">
        <v>1558</v>
      </c>
      <c r="AC86" s="114" t="s">
        <v>1202</v>
      </c>
      <c r="AD86" s="113">
        <v>0</v>
      </c>
      <c r="AE86" s="113" t="s">
        <v>577</v>
      </c>
      <c r="AF86" s="113" t="s">
        <v>1535</v>
      </c>
      <c r="AG86" s="113" t="s">
        <v>1558</v>
      </c>
      <c r="AH86" s="121" t="s">
        <v>1558</v>
      </c>
      <c r="AI86" s="114" t="s">
        <v>1203</v>
      </c>
      <c r="AJ86" s="113">
        <v>0</v>
      </c>
      <c r="AK86" s="113" t="s">
        <v>1561</v>
      </c>
      <c r="AL86" s="113" t="s">
        <v>1535</v>
      </c>
      <c r="AM86" s="113" t="s">
        <v>1535</v>
      </c>
      <c r="AN86" s="121" t="s">
        <v>1535</v>
      </c>
      <c r="AO86" s="114" t="s">
        <v>1287</v>
      </c>
      <c r="AP86" s="113" t="s">
        <v>1660</v>
      </c>
      <c r="AQ86" s="113" t="s">
        <v>1636</v>
      </c>
      <c r="AR86" s="113" t="s">
        <v>1535</v>
      </c>
      <c r="AS86" s="113" t="s">
        <v>1535</v>
      </c>
      <c r="AT86" s="121" t="s">
        <v>1535</v>
      </c>
      <c r="AU86" s="114" t="s">
        <v>1288</v>
      </c>
      <c r="AV86" s="113" t="s">
        <v>1625</v>
      </c>
      <c r="AW86" s="113" t="s">
        <v>577</v>
      </c>
      <c r="AX86" s="113" t="s">
        <v>1535</v>
      </c>
      <c r="AY86" s="113" t="s">
        <v>1558</v>
      </c>
      <c r="AZ86" s="121" t="s">
        <v>1558</v>
      </c>
      <c r="BA86" s="114" t="s">
        <v>1006</v>
      </c>
      <c r="BB86" s="113" t="s">
        <v>1573</v>
      </c>
      <c r="BC86" s="113" t="s">
        <v>577</v>
      </c>
      <c r="BD86" s="113" t="s">
        <v>1535</v>
      </c>
      <c r="BE86" s="113" t="s">
        <v>1535</v>
      </c>
      <c r="BF86" s="115" t="s">
        <v>1558</v>
      </c>
    </row>
    <row r="87" spans="4:58" x14ac:dyDescent="0.25">
      <c r="D87">
        <v>13</v>
      </c>
      <c r="E87" s="114" t="s">
        <v>1116</v>
      </c>
      <c r="F87" s="113" t="s">
        <v>1539</v>
      </c>
      <c r="G87" s="113" t="s">
        <v>1548</v>
      </c>
      <c r="H87" s="113" t="s">
        <v>1535</v>
      </c>
      <c r="I87" s="113" t="s">
        <v>1535</v>
      </c>
      <c r="J87" s="121" t="s">
        <v>1535</v>
      </c>
      <c r="K87" s="114" t="s">
        <v>1117</v>
      </c>
      <c r="L87" s="113" t="s">
        <v>1571</v>
      </c>
      <c r="M87" s="113" t="s">
        <v>577</v>
      </c>
      <c r="N87" s="113" t="s">
        <v>1535</v>
      </c>
      <c r="O87" s="113" t="s">
        <v>1535</v>
      </c>
      <c r="P87" s="121" t="s">
        <v>1535</v>
      </c>
      <c r="Q87" s="114" t="s">
        <v>1118</v>
      </c>
      <c r="R87" s="113" t="s">
        <v>1410</v>
      </c>
      <c r="S87" s="113" t="s">
        <v>577</v>
      </c>
      <c r="T87" s="113" t="s">
        <v>1535</v>
      </c>
      <c r="U87" s="113" t="s">
        <v>1535</v>
      </c>
      <c r="V87" s="121" t="s">
        <v>1535</v>
      </c>
      <c r="W87" s="114" t="s">
        <v>1204</v>
      </c>
      <c r="X87" s="113" t="s">
        <v>1573</v>
      </c>
      <c r="Y87" s="113" t="s">
        <v>1561</v>
      </c>
      <c r="Z87" s="113" t="s">
        <v>1535</v>
      </c>
      <c r="AA87" s="113" t="s">
        <v>1535</v>
      </c>
      <c r="AB87" s="121" t="s">
        <v>1535</v>
      </c>
      <c r="AC87" s="114" t="s">
        <v>1205</v>
      </c>
      <c r="AD87" s="113" t="s">
        <v>1625</v>
      </c>
      <c r="AE87" s="113" t="s">
        <v>1536</v>
      </c>
      <c r="AF87" s="113" t="s">
        <v>1535</v>
      </c>
      <c r="AG87" s="113" t="s">
        <v>1535</v>
      </c>
      <c r="AH87" s="121" t="s">
        <v>1535</v>
      </c>
      <c r="AI87" s="114" t="s">
        <v>1206</v>
      </c>
      <c r="AJ87" s="113" t="s">
        <v>1571</v>
      </c>
      <c r="AK87" s="113" t="s">
        <v>1561</v>
      </c>
      <c r="AL87" s="113" t="s">
        <v>1535</v>
      </c>
      <c r="AM87" s="113" t="s">
        <v>1535</v>
      </c>
      <c r="AN87" s="121" t="s">
        <v>1535</v>
      </c>
      <c r="AO87" s="114" t="s">
        <v>1289</v>
      </c>
      <c r="AP87" s="113" t="s">
        <v>1410</v>
      </c>
      <c r="AQ87" s="113" t="s">
        <v>1662</v>
      </c>
      <c r="AR87" s="113" t="s">
        <v>1535</v>
      </c>
      <c r="AS87" s="113" t="s">
        <v>1535</v>
      </c>
      <c r="AT87" s="121" t="s">
        <v>1535</v>
      </c>
      <c r="AU87" s="114" t="s">
        <v>1290</v>
      </c>
      <c r="AV87" s="113" t="s">
        <v>1573</v>
      </c>
      <c r="AW87" s="113" t="s">
        <v>1667</v>
      </c>
      <c r="AX87" s="113" t="s">
        <v>1535</v>
      </c>
      <c r="AY87" s="113" t="s">
        <v>1535</v>
      </c>
      <c r="AZ87" s="121" t="s">
        <v>1535</v>
      </c>
      <c r="BA87" s="114" t="s">
        <v>1009</v>
      </c>
      <c r="BB87" s="113" t="s">
        <v>1410</v>
      </c>
      <c r="BC87" s="113" t="s">
        <v>577</v>
      </c>
      <c r="BD87" s="113" t="s">
        <v>1535</v>
      </c>
      <c r="BE87" s="113" t="s">
        <v>1535</v>
      </c>
      <c r="BF87" s="115" t="s">
        <v>1558</v>
      </c>
    </row>
    <row r="88" spans="4:58" x14ac:dyDescent="0.25">
      <c r="D88">
        <v>14</v>
      </c>
      <c r="E88" s="114" t="s">
        <v>1119</v>
      </c>
      <c r="F88" s="113" t="s">
        <v>1537</v>
      </c>
      <c r="G88" s="113" t="s">
        <v>1549</v>
      </c>
      <c r="H88" s="113" t="s">
        <v>1535</v>
      </c>
      <c r="I88" s="113" t="s">
        <v>1535</v>
      </c>
      <c r="J88" s="121" t="s">
        <v>1535</v>
      </c>
      <c r="K88" s="114" t="s">
        <v>1120</v>
      </c>
      <c r="L88" s="113" t="s">
        <v>1594</v>
      </c>
      <c r="M88" s="113" t="s">
        <v>1559</v>
      </c>
      <c r="N88" s="113" t="s">
        <v>1535</v>
      </c>
      <c r="O88" s="113" t="s">
        <v>1535</v>
      </c>
      <c r="P88" s="121" t="s">
        <v>1535</v>
      </c>
      <c r="Q88" s="114" t="s">
        <v>1121</v>
      </c>
      <c r="R88" s="113" t="s">
        <v>1573</v>
      </c>
      <c r="S88" s="113" t="s">
        <v>1640</v>
      </c>
      <c r="T88" s="113" t="s">
        <v>1535</v>
      </c>
      <c r="U88" s="113" t="s">
        <v>1535</v>
      </c>
      <c r="V88" s="121" t="s">
        <v>1535</v>
      </c>
      <c r="W88" s="114" t="s">
        <v>1207</v>
      </c>
      <c r="X88" s="113">
        <v>0</v>
      </c>
      <c r="Y88" s="113" t="s">
        <v>577</v>
      </c>
      <c r="Z88" s="113" t="s">
        <v>1535</v>
      </c>
      <c r="AA88" s="113" t="s">
        <v>1558</v>
      </c>
      <c r="AB88" s="121" t="s">
        <v>1558</v>
      </c>
      <c r="AC88" s="114" t="s">
        <v>1208</v>
      </c>
      <c r="AD88" s="113" t="s">
        <v>1574</v>
      </c>
      <c r="AE88" s="113" t="s">
        <v>1559</v>
      </c>
      <c r="AF88" s="113" t="s">
        <v>1535</v>
      </c>
      <c r="AG88" s="113" t="s">
        <v>1535</v>
      </c>
      <c r="AH88" s="121" t="s">
        <v>1535</v>
      </c>
      <c r="AI88" s="114" t="s">
        <v>1209</v>
      </c>
      <c r="AJ88" s="113" t="s">
        <v>1571</v>
      </c>
      <c r="AK88" s="113" t="s">
        <v>1636</v>
      </c>
      <c r="AL88" s="113" t="s">
        <v>1535</v>
      </c>
      <c r="AM88" s="113" t="s">
        <v>1535</v>
      </c>
      <c r="AN88" s="121" t="s">
        <v>1535</v>
      </c>
      <c r="AO88" s="114" t="s">
        <v>1291</v>
      </c>
      <c r="AP88" s="113" t="s">
        <v>1579</v>
      </c>
      <c r="AQ88" s="113" t="s">
        <v>1550</v>
      </c>
      <c r="AR88" s="113" t="s">
        <v>1535</v>
      </c>
      <c r="AS88" s="113" t="s">
        <v>1535</v>
      </c>
      <c r="AT88" s="121" t="s">
        <v>1535</v>
      </c>
      <c r="AU88" s="114" t="s">
        <v>1292</v>
      </c>
      <c r="AV88" s="113" t="s">
        <v>577</v>
      </c>
      <c r="AW88" s="113" t="s">
        <v>1536</v>
      </c>
      <c r="AX88" s="113" t="s">
        <v>1535</v>
      </c>
      <c r="AY88" s="113" t="s">
        <v>1535</v>
      </c>
      <c r="AZ88" s="121" t="s">
        <v>1535</v>
      </c>
      <c r="BA88" s="114" t="s">
        <v>1293</v>
      </c>
      <c r="BB88" s="113" t="s">
        <v>1661</v>
      </c>
      <c r="BC88" s="113" t="s">
        <v>577</v>
      </c>
      <c r="BD88" s="113" t="s">
        <v>1535</v>
      </c>
      <c r="BE88" s="113" t="s">
        <v>1558</v>
      </c>
      <c r="BF88" s="115" t="s">
        <v>1558</v>
      </c>
    </row>
    <row r="89" spans="4:58" x14ac:dyDescent="0.25">
      <c r="D89">
        <v>15</v>
      </c>
      <c r="E89" s="114" t="s">
        <v>1122</v>
      </c>
      <c r="F89" s="113">
        <v>0</v>
      </c>
      <c r="G89" s="113" t="s">
        <v>1550</v>
      </c>
      <c r="H89" s="113" t="s">
        <v>1535</v>
      </c>
      <c r="I89" s="113" t="s">
        <v>1535</v>
      </c>
      <c r="J89" s="121" t="s">
        <v>1535</v>
      </c>
      <c r="K89" s="114" t="s">
        <v>1123</v>
      </c>
      <c r="L89" s="113" t="s">
        <v>1573</v>
      </c>
      <c r="M89" s="113" t="s">
        <v>1561</v>
      </c>
      <c r="N89" s="113" t="s">
        <v>1535</v>
      </c>
      <c r="O89" s="113" t="s">
        <v>1535</v>
      </c>
      <c r="P89" s="121" t="s">
        <v>1535</v>
      </c>
      <c r="Q89" s="114" t="s">
        <v>840</v>
      </c>
      <c r="R89" s="113">
        <v>0</v>
      </c>
      <c r="S89" s="113" t="s">
        <v>1561</v>
      </c>
      <c r="T89" s="113" t="s">
        <v>1535</v>
      </c>
      <c r="U89" s="113" t="s">
        <v>1558</v>
      </c>
      <c r="V89" s="121" t="s">
        <v>1535</v>
      </c>
      <c r="W89" s="114" t="s">
        <v>1210</v>
      </c>
      <c r="X89" s="113" t="s">
        <v>1579</v>
      </c>
      <c r="Y89" s="113" t="s">
        <v>1547</v>
      </c>
      <c r="Z89" s="113" t="s">
        <v>1535</v>
      </c>
      <c r="AA89" s="113" t="s">
        <v>1535</v>
      </c>
      <c r="AB89" s="121" t="s">
        <v>1535</v>
      </c>
      <c r="AC89" s="114" t="s">
        <v>1211</v>
      </c>
      <c r="AD89" s="113" t="s">
        <v>1627</v>
      </c>
      <c r="AE89" s="113" t="s">
        <v>1598</v>
      </c>
      <c r="AF89" s="113" t="s">
        <v>1535</v>
      </c>
      <c r="AG89" s="113" t="s">
        <v>1535</v>
      </c>
      <c r="AH89" s="121" t="s">
        <v>1535</v>
      </c>
      <c r="AI89" s="114" t="s">
        <v>1212</v>
      </c>
      <c r="AJ89" s="113" t="s">
        <v>1574</v>
      </c>
      <c r="AK89" s="113" t="s">
        <v>1656</v>
      </c>
      <c r="AL89" s="113" t="s">
        <v>1535</v>
      </c>
      <c r="AM89" s="113" t="s">
        <v>1535</v>
      </c>
      <c r="AN89" s="121" t="s">
        <v>1535</v>
      </c>
      <c r="AO89" s="114" t="s">
        <v>1294</v>
      </c>
      <c r="AP89" s="113" t="s">
        <v>1625</v>
      </c>
      <c r="AQ89" s="113" t="s">
        <v>577</v>
      </c>
      <c r="AR89" s="113" t="s">
        <v>1535</v>
      </c>
      <c r="AS89" s="113" t="s">
        <v>1558</v>
      </c>
      <c r="AT89" s="121" t="s">
        <v>1558</v>
      </c>
      <c r="AU89" s="114" t="s">
        <v>1295</v>
      </c>
      <c r="AV89" s="113" t="s">
        <v>1625</v>
      </c>
      <c r="AW89" s="113" t="s">
        <v>1561</v>
      </c>
      <c r="AX89" s="113" t="s">
        <v>1535</v>
      </c>
      <c r="AY89" s="113" t="s">
        <v>1535</v>
      </c>
      <c r="AZ89" s="121" t="s">
        <v>1535</v>
      </c>
      <c r="BA89" s="114" t="s">
        <v>1296</v>
      </c>
      <c r="BB89" s="113">
        <v>0</v>
      </c>
      <c r="BC89" s="113" t="s">
        <v>1559</v>
      </c>
      <c r="BD89" s="113" t="s">
        <v>1535</v>
      </c>
      <c r="BE89" s="113" t="s">
        <v>1558</v>
      </c>
      <c r="BF89" s="115" t="s">
        <v>1558</v>
      </c>
    </row>
    <row r="90" spans="4:58" ht="15.75" thickBot="1" x14ac:dyDescent="0.3">
      <c r="D90">
        <v>16</v>
      </c>
      <c r="E90" s="114" t="s">
        <v>1124</v>
      </c>
      <c r="F90" s="113" t="s">
        <v>1540</v>
      </c>
      <c r="G90" s="113" t="s">
        <v>1536</v>
      </c>
      <c r="H90" s="113" t="s">
        <v>1535</v>
      </c>
      <c r="I90" s="113" t="s">
        <v>1535</v>
      </c>
      <c r="J90" s="121" t="s">
        <v>1558</v>
      </c>
      <c r="K90" s="114" t="s">
        <v>961</v>
      </c>
      <c r="L90" s="113" t="s">
        <v>1594</v>
      </c>
      <c r="M90" s="113" t="s">
        <v>1561</v>
      </c>
      <c r="N90" s="113" t="s">
        <v>1535</v>
      </c>
      <c r="O90" s="113" t="s">
        <v>1535</v>
      </c>
      <c r="P90" s="121" t="s">
        <v>1535</v>
      </c>
      <c r="Q90" s="114" t="s">
        <v>1125</v>
      </c>
      <c r="R90" s="113" t="s">
        <v>1579</v>
      </c>
      <c r="S90" s="113" t="s">
        <v>1536</v>
      </c>
      <c r="T90" s="113" t="s">
        <v>1535</v>
      </c>
      <c r="U90" s="113" t="s">
        <v>1535</v>
      </c>
      <c r="V90" s="121" t="s">
        <v>1558</v>
      </c>
      <c r="W90" s="114" t="s">
        <v>1213</v>
      </c>
      <c r="X90" s="113">
        <v>0</v>
      </c>
      <c r="Y90" s="113" t="s">
        <v>1561</v>
      </c>
      <c r="Z90" s="113" t="s">
        <v>1535</v>
      </c>
      <c r="AA90" s="113" t="s">
        <v>1535</v>
      </c>
      <c r="AB90" s="121" t="s">
        <v>1535</v>
      </c>
      <c r="AC90" s="114" t="s">
        <v>1214</v>
      </c>
      <c r="AD90" s="113" t="s">
        <v>1579</v>
      </c>
      <c r="AE90" s="113" t="s">
        <v>577</v>
      </c>
      <c r="AF90" s="113" t="s">
        <v>1535</v>
      </c>
      <c r="AG90" s="113" t="s">
        <v>1558</v>
      </c>
      <c r="AH90" s="121" t="s">
        <v>1558</v>
      </c>
      <c r="AI90" s="114" t="s">
        <v>1215</v>
      </c>
      <c r="AJ90" s="113" t="s">
        <v>1571</v>
      </c>
      <c r="AK90" s="113" t="s">
        <v>1561</v>
      </c>
      <c r="AL90" s="113" t="s">
        <v>1535</v>
      </c>
      <c r="AM90" s="113" t="s">
        <v>1535</v>
      </c>
      <c r="AN90" s="121" t="s">
        <v>1535</v>
      </c>
      <c r="AO90" s="114" t="s">
        <v>1297</v>
      </c>
      <c r="AP90" s="113" t="s">
        <v>1571</v>
      </c>
      <c r="AQ90" s="113" t="s">
        <v>1561</v>
      </c>
      <c r="AR90" s="113" t="s">
        <v>1535</v>
      </c>
      <c r="AS90" s="113" t="s">
        <v>1535</v>
      </c>
      <c r="AT90" s="121" t="s">
        <v>1535</v>
      </c>
      <c r="AU90" s="114" t="s">
        <v>1298</v>
      </c>
      <c r="AV90" s="113" t="s">
        <v>1573</v>
      </c>
      <c r="AW90" s="113" t="s">
        <v>1648</v>
      </c>
      <c r="AX90" s="113" t="s">
        <v>1535</v>
      </c>
      <c r="AY90" s="113" t="s">
        <v>1535</v>
      </c>
      <c r="AZ90" s="121" t="s">
        <v>1558</v>
      </c>
      <c r="BA90" s="116" t="s">
        <v>1299</v>
      </c>
      <c r="BB90" s="117" t="s">
        <v>1579</v>
      </c>
      <c r="BC90" s="117" t="s">
        <v>1536</v>
      </c>
      <c r="BD90" s="117" t="s">
        <v>1535</v>
      </c>
      <c r="BE90" s="117" t="s">
        <v>1535</v>
      </c>
      <c r="BF90" s="118" t="s">
        <v>1535</v>
      </c>
    </row>
    <row r="91" spans="4:58" x14ac:dyDescent="0.25">
      <c r="D91">
        <v>17</v>
      </c>
      <c r="E91" s="114" t="s">
        <v>1126</v>
      </c>
      <c r="F91" s="113" t="s">
        <v>1410</v>
      </c>
      <c r="G91" s="113" t="s">
        <v>1551</v>
      </c>
      <c r="H91" s="113" t="s">
        <v>1535</v>
      </c>
      <c r="I91" s="113" t="s">
        <v>1535</v>
      </c>
      <c r="J91" s="121" t="s">
        <v>1535</v>
      </c>
      <c r="K91" s="114" t="s">
        <v>964</v>
      </c>
      <c r="L91" s="113" t="s">
        <v>1574</v>
      </c>
      <c r="M91" s="113" t="s">
        <v>1536</v>
      </c>
      <c r="N91" s="113" t="s">
        <v>1535</v>
      </c>
      <c r="O91" s="113" t="s">
        <v>1535</v>
      </c>
      <c r="P91" s="121" t="s">
        <v>1558</v>
      </c>
      <c r="Q91" s="114" t="s">
        <v>1127</v>
      </c>
      <c r="R91" s="113" t="s">
        <v>1571</v>
      </c>
      <c r="S91" s="113" t="s">
        <v>577</v>
      </c>
      <c r="T91" s="113" t="s">
        <v>1535</v>
      </c>
      <c r="U91" s="113" t="s">
        <v>1535</v>
      </c>
      <c r="V91" s="121" t="s">
        <v>1535</v>
      </c>
      <c r="W91" s="114" t="s">
        <v>1216</v>
      </c>
      <c r="X91" s="113" t="s">
        <v>1590</v>
      </c>
      <c r="Y91" s="113" t="s">
        <v>1644</v>
      </c>
      <c r="Z91" s="113" t="s">
        <v>1535</v>
      </c>
      <c r="AA91" s="113" t="s">
        <v>1535</v>
      </c>
      <c r="AB91" s="121" t="s">
        <v>1535</v>
      </c>
      <c r="AC91" s="114" t="s">
        <v>881</v>
      </c>
      <c r="AD91" s="113" t="s">
        <v>1410</v>
      </c>
      <c r="AE91" s="113" t="s">
        <v>1536</v>
      </c>
      <c r="AF91" s="113" t="s">
        <v>1535</v>
      </c>
      <c r="AG91" s="113" t="s">
        <v>1535</v>
      </c>
      <c r="AH91" s="121" t="s">
        <v>1535</v>
      </c>
      <c r="AI91" s="114" t="s">
        <v>1217</v>
      </c>
      <c r="AJ91" s="113" t="s">
        <v>1653</v>
      </c>
      <c r="AK91" s="113" t="s">
        <v>577</v>
      </c>
      <c r="AL91" s="113" t="s">
        <v>1535</v>
      </c>
      <c r="AM91" s="113" t="s">
        <v>1535</v>
      </c>
      <c r="AN91" s="121" t="s">
        <v>1558</v>
      </c>
      <c r="AO91" s="114" t="s">
        <v>1300</v>
      </c>
      <c r="AP91" s="113" t="s">
        <v>1410</v>
      </c>
      <c r="AQ91" s="113" t="s">
        <v>1663</v>
      </c>
      <c r="AR91" s="113" t="s">
        <v>1535</v>
      </c>
      <c r="AS91" s="113" t="s">
        <v>1558</v>
      </c>
      <c r="AT91" s="121" t="s">
        <v>1558</v>
      </c>
      <c r="AU91" s="114" t="s">
        <v>1301</v>
      </c>
      <c r="AV91" s="113" t="s">
        <v>577</v>
      </c>
      <c r="AW91" s="113" t="s">
        <v>577</v>
      </c>
      <c r="AX91" s="113" t="s">
        <v>1535</v>
      </c>
      <c r="AY91" s="113" t="s">
        <v>1535</v>
      </c>
      <c r="AZ91" s="115" t="s">
        <v>1558</v>
      </c>
    </row>
    <row r="92" spans="4:58" x14ac:dyDescent="0.25">
      <c r="D92">
        <v>18</v>
      </c>
      <c r="E92" s="114" t="s">
        <v>1128</v>
      </c>
      <c r="F92" s="113" t="s">
        <v>1543</v>
      </c>
      <c r="G92" s="113" t="s">
        <v>1561</v>
      </c>
      <c r="H92" s="113" t="s">
        <v>1535</v>
      </c>
      <c r="I92" s="113" t="s">
        <v>1558</v>
      </c>
      <c r="J92" s="121" t="s">
        <v>1558</v>
      </c>
      <c r="K92" s="114" t="s">
        <v>1129</v>
      </c>
      <c r="L92" s="113" t="s">
        <v>1573</v>
      </c>
      <c r="M92" s="113" t="s">
        <v>1561</v>
      </c>
      <c r="N92" s="113" t="s">
        <v>1535</v>
      </c>
      <c r="O92" s="113" t="s">
        <v>1535</v>
      </c>
      <c r="P92" s="121" t="s">
        <v>1535</v>
      </c>
      <c r="Q92" s="114" t="s">
        <v>1130</v>
      </c>
      <c r="R92" s="113" t="s">
        <v>1571</v>
      </c>
      <c r="S92" s="113" t="s">
        <v>1561</v>
      </c>
      <c r="T92" s="113" t="s">
        <v>1535</v>
      </c>
      <c r="U92" s="113" t="s">
        <v>1535</v>
      </c>
      <c r="V92" s="121" t="s">
        <v>1535</v>
      </c>
      <c r="W92" s="114" t="s">
        <v>1218</v>
      </c>
      <c r="X92" s="113" t="s">
        <v>1571</v>
      </c>
      <c r="Y92" s="113" t="s">
        <v>1561</v>
      </c>
      <c r="Z92" s="113" t="s">
        <v>1535</v>
      </c>
      <c r="AA92" s="113" t="s">
        <v>1535</v>
      </c>
      <c r="AB92" s="121" t="s">
        <v>1535</v>
      </c>
      <c r="AC92" s="114" t="s">
        <v>1219</v>
      </c>
      <c r="AD92" s="113" t="s">
        <v>1571</v>
      </c>
      <c r="AE92" s="113" t="s">
        <v>1561</v>
      </c>
      <c r="AF92" s="113" t="s">
        <v>1535</v>
      </c>
      <c r="AG92" s="113" t="s">
        <v>1535</v>
      </c>
      <c r="AH92" s="121" t="s">
        <v>1535</v>
      </c>
      <c r="AI92" s="114" t="s">
        <v>1220</v>
      </c>
      <c r="AJ92" s="113">
        <v>0</v>
      </c>
      <c r="AK92" s="113" t="s">
        <v>577</v>
      </c>
      <c r="AL92" s="113" t="s">
        <v>1535</v>
      </c>
      <c r="AM92" s="113" t="s">
        <v>1535</v>
      </c>
      <c r="AN92" s="121" t="s">
        <v>1535</v>
      </c>
      <c r="AO92" s="114" t="s">
        <v>1302</v>
      </c>
      <c r="AP92" s="113" t="s">
        <v>577</v>
      </c>
      <c r="AQ92" s="113" t="s">
        <v>577</v>
      </c>
      <c r="AR92" s="113" t="s">
        <v>1535</v>
      </c>
      <c r="AS92" s="113" t="s">
        <v>1535</v>
      </c>
      <c r="AT92" s="121" t="s">
        <v>1535</v>
      </c>
      <c r="AU92" s="114" t="s">
        <v>1303</v>
      </c>
      <c r="AV92" s="113" t="s">
        <v>1584</v>
      </c>
      <c r="AW92" s="113" t="s">
        <v>1561</v>
      </c>
      <c r="AX92" s="113" t="s">
        <v>1535</v>
      </c>
      <c r="AY92" s="113" t="s">
        <v>1535</v>
      </c>
      <c r="AZ92" s="115" t="s">
        <v>1535</v>
      </c>
    </row>
    <row r="93" spans="4:58" x14ac:dyDescent="0.25">
      <c r="D93">
        <v>19</v>
      </c>
      <c r="E93" s="114" t="s">
        <v>1131</v>
      </c>
      <c r="F93" s="113" t="s">
        <v>1540</v>
      </c>
      <c r="G93" s="113" t="s">
        <v>1561</v>
      </c>
      <c r="H93" s="113" t="s">
        <v>1535</v>
      </c>
      <c r="I93" s="113" t="s">
        <v>1535</v>
      </c>
      <c r="J93" s="121" t="s">
        <v>1535</v>
      </c>
      <c r="K93" s="114" t="s">
        <v>1132</v>
      </c>
      <c r="L93" s="113" t="s">
        <v>1579</v>
      </c>
      <c r="M93" s="113" t="s">
        <v>1611</v>
      </c>
      <c r="N93" s="113" t="s">
        <v>1535</v>
      </c>
      <c r="O93" s="113" t="s">
        <v>1535</v>
      </c>
      <c r="P93" s="121" t="s">
        <v>1535</v>
      </c>
      <c r="Q93" s="114" t="s">
        <v>318</v>
      </c>
      <c r="R93" s="113" t="s">
        <v>1410</v>
      </c>
      <c r="S93" s="113" t="s">
        <v>1642</v>
      </c>
      <c r="T93" s="113" t="s">
        <v>1535</v>
      </c>
      <c r="U93" s="113" t="s">
        <v>1535</v>
      </c>
      <c r="V93" s="121" t="s">
        <v>1535</v>
      </c>
      <c r="W93" s="114" t="s">
        <v>1221</v>
      </c>
      <c r="X93" s="113" t="s">
        <v>1410</v>
      </c>
      <c r="Y93" s="113" t="s">
        <v>1561</v>
      </c>
      <c r="Z93" s="113" t="s">
        <v>1535</v>
      </c>
      <c r="AA93" s="113" t="s">
        <v>1535</v>
      </c>
      <c r="AB93" s="121" t="s">
        <v>1535</v>
      </c>
      <c r="AC93" s="114" t="s">
        <v>1222</v>
      </c>
      <c r="AD93" s="113" t="s">
        <v>1571</v>
      </c>
      <c r="AE93" s="113" t="s">
        <v>577</v>
      </c>
      <c r="AF93" s="113" t="s">
        <v>1535</v>
      </c>
      <c r="AG93" s="113" t="s">
        <v>1535</v>
      </c>
      <c r="AH93" s="121" t="s">
        <v>1535</v>
      </c>
      <c r="AI93" s="114" t="s">
        <v>1223</v>
      </c>
      <c r="AJ93" s="113" t="s">
        <v>1654</v>
      </c>
      <c r="AK93" s="113" t="s">
        <v>577</v>
      </c>
      <c r="AL93" s="113" t="s">
        <v>1535</v>
      </c>
      <c r="AM93" s="113" t="s">
        <v>1558</v>
      </c>
      <c r="AN93" s="121" t="s">
        <v>1535</v>
      </c>
      <c r="AO93" s="114" t="s">
        <v>1304</v>
      </c>
      <c r="AP93" s="113" t="s">
        <v>1410</v>
      </c>
      <c r="AQ93" s="113" t="s">
        <v>1536</v>
      </c>
      <c r="AR93" s="113" t="s">
        <v>1535</v>
      </c>
      <c r="AS93" s="113" t="s">
        <v>1535</v>
      </c>
      <c r="AT93" s="121" t="s">
        <v>1535</v>
      </c>
      <c r="AU93" s="114" t="s">
        <v>849</v>
      </c>
      <c r="AV93" s="113" t="s">
        <v>1410</v>
      </c>
      <c r="AW93" s="113" t="s">
        <v>577</v>
      </c>
      <c r="AX93" s="113" t="s">
        <v>1535</v>
      </c>
      <c r="AY93" s="113" t="s">
        <v>1535</v>
      </c>
      <c r="AZ93" s="115" t="s">
        <v>1535</v>
      </c>
    </row>
    <row r="94" spans="4:58" ht="15.75" thickBot="1" x14ac:dyDescent="0.3">
      <c r="D94">
        <v>20</v>
      </c>
      <c r="E94" s="114" t="s">
        <v>1133</v>
      </c>
      <c r="F94" s="113" t="s">
        <v>1537</v>
      </c>
      <c r="G94" s="113" t="s">
        <v>1536</v>
      </c>
      <c r="H94" s="113" t="s">
        <v>1535</v>
      </c>
      <c r="I94" s="113" t="s">
        <v>1535</v>
      </c>
      <c r="J94" s="121" t="s">
        <v>1535</v>
      </c>
      <c r="K94" s="114" t="s">
        <v>1134</v>
      </c>
      <c r="L94" s="113" t="s">
        <v>1573</v>
      </c>
      <c r="M94" s="113" t="s">
        <v>1536</v>
      </c>
      <c r="N94" s="113" t="s">
        <v>1535</v>
      </c>
      <c r="O94" s="113" t="s">
        <v>1535</v>
      </c>
      <c r="P94" s="121" t="s">
        <v>1558</v>
      </c>
      <c r="Q94" s="114" t="s">
        <v>1135</v>
      </c>
      <c r="R94" s="113" t="s">
        <v>1410</v>
      </c>
      <c r="S94" s="113" t="s">
        <v>1643</v>
      </c>
      <c r="T94" s="113" t="s">
        <v>1535</v>
      </c>
      <c r="U94" s="113" t="s">
        <v>1535</v>
      </c>
      <c r="V94" s="121" t="s">
        <v>1535</v>
      </c>
      <c r="W94" s="114" t="s">
        <v>1224</v>
      </c>
      <c r="X94" s="113">
        <v>0</v>
      </c>
      <c r="Y94" s="113" t="s">
        <v>1648</v>
      </c>
      <c r="Z94" s="113" t="s">
        <v>1535</v>
      </c>
      <c r="AA94" s="113" t="s">
        <v>1535</v>
      </c>
      <c r="AB94" s="121" t="s">
        <v>1535</v>
      </c>
      <c r="AC94" s="114" t="s">
        <v>1225</v>
      </c>
      <c r="AD94" s="113" t="s">
        <v>1625</v>
      </c>
      <c r="AE94" s="113" t="s">
        <v>1536</v>
      </c>
      <c r="AF94" s="113" t="s">
        <v>1535</v>
      </c>
      <c r="AG94" s="113" t="s">
        <v>1535</v>
      </c>
      <c r="AH94" s="121" t="s">
        <v>1535</v>
      </c>
      <c r="AI94" s="114" t="s">
        <v>1226</v>
      </c>
      <c r="AJ94" s="113" t="s">
        <v>1410</v>
      </c>
      <c r="AK94" s="113" t="s">
        <v>577</v>
      </c>
      <c r="AL94" s="113" t="s">
        <v>1535</v>
      </c>
      <c r="AM94" s="113" t="s">
        <v>1558</v>
      </c>
      <c r="AN94" s="121" t="s">
        <v>1558</v>
      </c>
      <c r="AO94" s="114" t="s">
        <v>1305</v>
      </c>
      <c r="AP94" s="113" t="s">
        <v>1661</v>
      </c>
      <c r="AQ94" s="113" t="s">
        <v>577</v>
      </c>
      <c r="AR94" s="113" t="s">
        <v>1535</v>
      </c>
      <c r="AS94" s="113" t="s">
        <v>1558</v>
      </c>
      <c r="AT94" s="121" t="s">
        <v>1558</v>
      </c>
      <c r="AU94" s="116" t="s">
        <v>1306</v>
      </c>
      <c r="AV94" s="117" t="s">
        <v>1625</v>
      </c>
      <c r="AW94" s="117" t="s">
        <v>1388</v>
      </c>
      <c r="AX94" s="117" t="s">
        <v>1535</v>
      </c>
      <c r="AY94" s="117" t="s">
        <v>1535</v>
      </c>
      <c r="AZ94" s="118" t="s">
        <v>1535</v>
      </c>
    </row>
    <row r="95" spans="4:58" x14ac:dyDescent="0.25">
      <c r="D95">
        <v>21</v>
      </c>
      <c r="E95" s="114" t="s">
        <v>1136</v>
      </c>
      <c r="F95" s="113">
        <v>0</v>
      </c>
      <c r="G95" s="113" t="s">
        <v>1545</v>
      </c>
      <c r="H95" s="113" t="s">
        <v>1535</v>
      </c>
      <c r="I95" s="113" t="s">
        <v>1535</v>
      </c>
      <c r="J95" s="121" t="s">
        <v>1535</v>
      </c>
      <c r="K95" s="114" t="s">
        <v>1137</v>
      </c>
      <c r="L95" s="113" t="s">
        <v>1574</v>
      </c>
      <c r="M95" s="113" t="s">
        <v>577</v>
      </c>
      <c r="N95" s="113" t="s">
        <v>1535</v>
      </c>
      <c r="O95" s="113" t="s">
        <v>1558</v>
      </c>
      <c r="P95" s="121" t="s">
        <v>1558</v>
      </c>
      <c r="Q95" s="114" t="s">
        <v>822</v>
      </c>
      <c r="R95" s="113" t="s">
        <v>1582</v>
      </c>
      <c r="S95" s="113" t="s">
        <v>1547</v>
      </c>
      <c r="T95" s="113" t="s">
        <v>1535</v>
      </c>
      <c r="U95" s="113" t="s">
        <v>1558</v>
      </c>
      <c r="V95" s="121" t="s">
        <v>1558</v>
      </c>
      <c r="W95" s="114" t="s">
        <v>933</v>
      </c>
      <c r="X95" s="113" t="s">
        <v>1574</v>
      </c>
      <c r="Y95" s="113" t="s">
        <v>577</v>
      </c>
      <c r="Z95" s="113" t="s">
        <v>1535</v>
      </c>
      <c r="AA95" s="113" t="s">
        <v>1535</v>
      </c>
      <c r="AB95" s="121" t="s">
        <v>1535</v>
      </c>
      <c r="AC95" s="114" t="s">
        <v>1227</v>
      </c>
      <c r="AD95" s="113" t="s">
        <v>1573</v>
      </c>
      <c r="AE95" s="113" t="s">
        <v>1591</v>
      </c>
      <c r="AF95" s="113" t="s">
        <v>1535</v>
      </c>
      <c r="AG95" s="113" t="s">
        <v>1535</v>
      </c>
      <c r="AH95" s="121" t="s">
        <v>1535</v>
      </c>
      <c r="AI95" s="114" t="s">
        <v>941</v>
      </c>
      <c r="AJ95" s="113" t="s">
        <v>1410</v>
      </c>
      <c r="AK95" s="113" t="s">
        <v>1536</v>
      </c>
      <c r="AL95" s="113" t="s">
        <v>1535</v>
      </c>
      <c r="AM95" s="113" t="s">
        <v>1535</v>
      </c>
      <c r="AN95" s="121" t="s">
        <v>1535</v>
      </c>
      <c r="AO95" s="114" t="s">
        <v>1307</v>
      </c>
      <c r="AP95" s="113" t="s">
        <v>1410</v>
      </c>
      <c r="AQ95" s="113" t="s">
        <v>1611</v>
      </c>
      <c r="AR95" s="113" t="s">
        <v>1535</v>
      </c>
      <c r="AS95" s="113" t="s">
        <v>1535</v>
      </c>
      <c r="AT95" s="115" t="s">
        <v>1535</v>
      </c>
    </row>
    <row r="96" spans="4:58" x14ac:dyDescent="0.25">
      <c r="D96">
        <v>22</v>
      </c>
      <c r="E96" s="114" t="s">
        <v>1138</v>
      </c>
      <c r="F96" s="113" t="s">
        <v>1563</v>
      </c>
      <c r="G96" s="113" t="s">
        <v>577</v>
      </c>
      <c r="H96" s="113" t="s">
        <v>1535</v>
      </c>
      <c r="I96" s="113" t="s">
        <v>1535</v>
      </c>
      <c r="J96" s="121" t="s">
        <v>1535</v>
      </c>
      <c r="K96" s="114" t="s">
        <v>889</v>
      </c>
      <c r="L96" s="113" t="s">
        <v>1579</v>
      </c>
      <c r="M96" s="113" t="s">
        <v>1561</v>
      </c>
      <c r="N96" s="113" t="s">
        <v>1535</v>
      </c>
      <c r="O96" s="113" t="s">
        <v>1535</v>
      </c>
      <c r="P96" s="121" t="s">
        <v>1558</v>
      </c>
      <c r="Q96" s="114" t="s">
        <v>973</v>
      </c>
      <c r="R96" s="113" t="s">
        <v>1410</v>
      </c>
      <c r="S96" s="113" t="s">
        <v>1547</v>
      </c>
      <c r="T96" s="113" t="s">
        <v>1535</v>
      </c>
      <c r="U96" s="113" t="s">
        <v>1535</v>
      </c>
      <c r="V96" s="121" t="s">
        <v>1535</v>
      </c>
      <c r="W96" s="114" t="s">
        <v>1228</v>
      </c>
      <c r="X96" s="113" t="s">
        <v>1571</v>
      </c>
      <c r="Y96" s="113" t="s">
        <v>1559</v>
      </c>
      <c r="Z96" s="113" t="s">
        <v>1535</v>
      </c>
      <c r="AA96" s="113" t="s">
        <v>1535</v>
      </c>
      <c r="AB96" s="121" t="s">
        <v>1535</v>
      </c>
      <c r="AC96" s="114" t="s">
        <v>1229</v>
      </c>
      <c r="AD96" s="113" t="s">
        <v>1625</v>
      </c>
      <c r="AE96" s="113" t="s">
        <v>1536</v>
      </c>
      <c r="AF96" s="113" t="s">
        <v>1535</v>
      </c>
      <c r="AG96" s="113" t="s">
        <v>1535</v>
      </c>
      <c r="AH96" s="121" t="s">
        <v>1535</v>
      </c>
      <c r="AI96" s="114" t="s">
        <v>1230</v>
      </c>
      <c r="AJ96" s="113" t="s">
        <v>1571</v>
      </c>
      <c r="AK96" s="113" t="s">
        <v>1658</v>
      </c>
      <c r="AL96" s="113" t="s">
        <v>1535</v>
      </c>
      <c r="AM96" s="113" t="s">
        <v>1535</v>
      </c>
      <c r="AN96" s="121" t="s">
        <v>1535</v>
      </c>
      <c r="AO96" s="114" t="s">
        <v>1308</v>
      </c>
      <c r="AP96" s="113" t="s">
        <v>1410</v>
      </c>
      <c r="AQ96" s="113" t="s">
        <v>1636</v>
      </c>
      <c r="AR96" s="113" t="s">
        <v>1535</v>
      </c>
      <c r="AS96" s="113" t="s">
        <v>1558</v>
      </c>
      <c r="AT96" s="115" t="s">
        <v>1558</v>
      </c>
    </row>
    <row r="97" spans="4:46" x14ac:dyDescent="0.25">
      <c r="D97">
        <v>23</v>
      </c>
      <c r="E97" s="114" t="s">
        <v>1139</v>
      </c>
      <c r="F97" s="113">
        <v>0</v>
      </c>
      <c r="G97" s="113" t="s">
        <v>1547</v>
      </c>
      <c r="H97" s="113" t="s">
        <v>1535</v>
      </c>
      <c r="I97" s="113" t="s">
        <v>1535</v>
      </c>
      <c r="J97" s="121" t="s">
        <v>1535</v>
      </c>
      <c r="K97" s="114" t="s">
        <v>844</v>
      </c>
      <c r="L97" s="113" t="s">
        <v>1579</v>
      </c>
      <c r="M97" s="113" t="s">
        <v>1631</v>
      </c>
      <c r="N97" s="113" t="s">
        <v>1535</v>
      </c>
      <c r="O97" s="113" t="s">
        <v>1535</v>
      </c>
      <c r="P97" s="121" t="s">
        <v>1535</v>
      </c>
      <c r="Q97" s="114" t="s">
        <v>1140</v>
      </c>
      <c r="R97" s="113" t="s">
        <v>1410</v>
      </c>
      <c r="S97" s="113" t="s">
        <v>1561</v>
      </c>
      <c r="T97" s="113" t="s">
        <v>1535</v>
      </c>
      <c r="U97" s="113" t="s">
        <v>1535</v>
      </c>
      <c r="V97" s="121" t="s">
        <v>1535</v>
      </c>
      <c r="W97" s="114" t="s">
        <v>1231</v>
      </c>
      <c r="X97" s="113">
        <v>0</v>
      </c>
      <c r="Y97" s="113" t="s">
        <v>1561</v>
      </c>
      <c r="Z97" s="113" t="s">
        <v>1535</v>
      </c>
      <c r="AA97" s="113" t="s">
        <v>1535</v>
      </c>
      <c r="AB97" s="121" t="s">
        <v>1535</v>
      </c>
      <c r="AC97" s="114" t="s">
        <v>843</v>
      </c>
      <c r="AD97" s="113" t="s">
        <v>1579</v>
      </c>
      <c r="AE97" s="113" t="s">
        <v>1536</v>
      </c>
      <c r="AF97" s="113" t="s">
        <v>1535</v>
      </c>
      <c r="AG97" s="113" t="s">
        <v>1535</v>
      </c>
      <c r="AH97" s="121" t="s">
        <v>1535</v>
      </c>
      <c r="AI97" s="114" t="s">
        <v>1010</v>
      </c>
      <c r="AJ97" s="113" t="s">
        <v>1571</v>
      </c>
      <c r="AK97" s="113" t="s">
        <v>577</v>
      </c>
      <c r="AL97" s="113" t="s">
        <v>1535</v>
      </c>
      <c r="AM97" s="113" t="s">
        <v>1535</v>
      </c>
      <c r="AN97" s="121" t="s">
        <v>1535</v>
      </c>
      <c r="AO97" s="114" t="s">
        <v>1309</v>
      </c>
      <c r="AP97" s="113" t="s">
        <v>1579</v>
      </c>
      <c r="AQ97" s="113" t="s">
        <v>577</v>
      </c>
      <c r="AR97" s="113" t="s">
        <v>1535</v>
      </c>
      <c r="AS97" s="113" t="s">
        <v>1535</v>
      </c>
      <c r="AT97" s="115" t="s">
        <v>1535</v>
      </c>
    </row>
    <row r="98" spans="4:46" ht="15.75" thickBot="1" x14ac:dyDescent="0.3">
      <c r="D98">
        <v>24</v>
      </c>
      <c r="E98" s="114" t="s">
        <v>837</v>
      </c>
      <c r="F98" s="113" t="s">
        <v>1541</v>
      </c>
      <c r="G98" s="113" t="s">
        <v>1559</v>
      </c>
      <c r="H98" s="113" t="s">
        <v>1535</v>
      </c>
      <c r="I98" s="113" t="s">
        <v>1535</v>
      </c>
      <c r="J98" s="121" t="s">
        <v>1558</v>
      </c>
      <c r="K98" s="114" t="s">
        <v>1141</v>
      </c>
      <c r="L98" s="113" t="s">
        <v>1410</v>
      </c>
      <c r="M98" s="113" t="s">
        <v>1536</v>
      </c>
      <c r="N98" s="113" t="s">
        <v>1535</v>
      </c>
      <c r="O98" s="113" t="s">
        <v>1535</v>
      </c>
      <c r="P98" s="121" t="s">
        <v>1535</v>
      </c>
      <c r="Q98" s="114" t="s">
        <v>1142</v>
      </c>
      <c r="R98" s="113">
        <v>0</v>
      </c>
      <c r="S98" s="113" t="s">
        <v>1545</v>
      </c>
      <c r="T98" s="113" t="s">
        <v>1535</v>
      </c>
      <c r="U98" s="113" t="s">
        <v>1535</v>
      </c>
      <c r="V98" s="121" t="s">
        <v>1535</v>
      </c>
      <c r="W98" s="114" t="s">
        <v>1232</v>
      </c>
      <c r="X98" s="113" t="s">
        <v>1410</v>
      </c>
      <c r="Y98" s="113" t="s">
        <v>577</v>
      </c>
      <c r="Z98" s="113" t="s">
        <v>1535</v>
      </c>
      <c r="AA98" s="113" t="s">
        <v>1535</v>
      </c>
      <c r="AB98" s="121" t="s">
        <v>1535</v>
      </c>
      <c r="AC98" s="114" t="s">
        <v>1233</v>
      </c>
      <c r="AD98" s="113" t="s">
        <v>1579</v>
      </c>
      <c r="AE98" s="113" t="s">
        <v>1561</v>
      </c>
      <c r="AF98" s="113" t="s">
        <v>1535</v>
      </c>
      <c r="AG98" s="113" t="s">
        <v>1535</v>
      </c>
      <c r="AH98" s="121" t="s">
        <v>1558</v>
      </c>
      <c r="AI98" s="114" t="s">
        <v>1234</v>
      </c>
      <c r="AJ98" s="113" t="s">
        <v>577</v>
      </c>
      <c r="AK98" s="113" t="s">
        <v>577</v>
      </c>
      <c r="AL98" s="113" t="s">
        <v>1535</v>
      </c>
      <c r="AM98" s="113" t="s">
        <v>1535</v>
      </c>
      <c r="AN98" s="121" t="s">
        <v>1535</v>
      </c>
      <c r="AO98" s="116" t="s">
        <v>1310</v>
      </c>
      <c r="AP98" s="117" t="s">
        <v>1573</v>
      </c>
      <c r="AQ98" s="117" t="s">
        <v>577</v>
      </c>
      <c r="AR98" s="117" t="s">
        <v>1535</v>
      </c>
      <c r="AS98" s="117" t="s">
        <v>1535</v>
      </c>
      <c r="AT98" s="118" t="s">
        <v>1558</v>
      </c>
    </row>
    <row r="99" spans="4:46" x14ac:dyDescent="0.25">
      <c r="D99">
        <v>25</v>
      </c>
      <c r="E99" s="114" t="s">
        <v>1143</v>
      </c>
      <c r="F99" s="113" t="s">
        <v>1564</v>
      </c>
      <c r="G99" s="113" t="s">
        <v>1547</v>
      </c>
      <c r="H99" s="113" t="s">
        <v>1535</v>
      </c>
      <c r="I99" s="113" t="s">
        <v>1535</v>
      </c>
      <c r="J99" s="121" t="s">
        <v>1535</v>
      </c>
      <c r="K99" s="114" t="s">
        <v>1144</v>
      </c>
      <c r="L99" s="113" t="s">
        <v>1410</v>
      </c>
      <c r="M99" s="113" t="s">
        <v>1632</v>
      </c>
      <c r="N99" s="113" t="s">
        <v>1535</v>
      </c>
      <c r="O99" s="113" t="s">
        <v>1535</v>
      </c>
      <c r="P99" s="121" t="s">
        <v>1535</v>
      </c>
      <c r="Q99" s="114" t="s">
        <v>1145</v>
      </c>
      <c r="R99" s="113" t="s">
        <v>1637</v>
      </c>
      <c r="S99" s="113" t="s">
        <v>1644</v>
      </c>
      <c r="T99" s="113" t="s">
        <v>1535</v>
      </c>
      <c r="U99" s="113" t="s">
        <v>1535</v>
      </c>
      <c r="V99" s="121" t="s">
        <v>1535</v>
      </c>
      <c r="W99" s="114" t="s">
        <v>1235</v>
      </c>
      <c r="X99" s="113" t="s">
        <v>1571</v>
      </c>
      <c r="Y99" s="113" t="s">
        <v>577</v>
      </c>
      <c r="Z99" s="113" t="s">
        <v>1535</v>
      </c>
      <c r="AA99" s="113" t="s">
        <v>1535</v>
      </c>
      <c r="AB99" s="121" t="s">
        <v>1535</v>
      </c>
      <c r="AC99" s="114" t="s">
        <v>1236</v>
      </c>
      <c r="AD99" s="113" t="s">
        <v>1625</v>
      </c>
      <c r="AE99" s="113" t="s">
        <v>1561</v>
      </c>
      <c r="AF99" s="113" t="s">
        <v>1535</v>
      </c>
      <c r="AG99" s="113" t="s">
        <v>1535</v>
      </c>
      <c r="AH99" s="121" t="s">
        <v>1535</v>
      </c>
      <c r="AI99" s="114" t="s">
        <v>1237</v>
      </c>
      <c r="AJ99" s="113">
        <v>0</v>
      </c>
      <c r="AK99" s="113" t="s">
        <v>1561</v>
      </c>
      <c r="AL99" s="113" t="s">
        <v>1535</v>
      </c>
      <c r="AM99" s="113" t="s">
        <v>1535</v>
      </c>
      <c r="AN99" s="115" t="s">
        <v>1535</v>
      </c>
    </row>
    <row r="100" spans="4:46" x14ac:dyDescent="0.25">
      <c r="D100">
        <v>26</v>
      </c>
      <c r="E100" s="114" t="s">
        <v>1146</v>
      </c>
      <c r="F100" s="113">
        <v>0</v>
      </c>
      <c r="G100" s="113" t="s">
        <v>1549</v>
      </c>
      <c r="H100" s="113" t="s">
        <v>1535</v>
      </c>
      <c r="I100" s="113" t="s">
        <v>1535</v>
      </c>
      <c r="J100" s="121" t="s">
        <v>1558</v>
      </c>
      <c r="K100" s="114" t="s">
        <v>1147</v>
      </c>
      <c r="L100" s="113" t="s">
        <v>1410</v>
      </c>
      <c r="M100" s="113" t="s">
        <v>1536</v>
      </c>
      <c r="N100" s="113" t="s">
        <v>1535</v>
      </c>
      <c r="O100" s="113" t="s">
        <v>1535</v>
      </c>
      <c r="P100" s="121" t="s">
        <v>1535</v>
      </c>
      <c r="Q100" s="114" t="s">
        <v>1148</v>
      </c>
      <c r="R100" s="113" t="s">
        <v>1624</v>
      </c>
      <c r="S100" s="113" t="s">
        <v>1644</v>
      </c>
      <c r="T100" s="113" t="s">
        <v>1535</v>
      </c>
      <c r="U100" s="113" t="s">
        <v>1535</v>
      </c>
      <c r="V100" s="121" t="s">
        <v>1535</v>
      </c>
      <c r="W100" s="114" t="s">
        <v>902</v>
      </c>
      <c r="X100" s="113" t="s">
        <v>1410</v>
      </c>
      <c r="Y100" s="113" t="s">
        <v>1536</v>
      </c>
      <c r="Z100" s="113" t="s">
        <v>1535</v>
      </c>
      <c r="AA100" s="113" t="s">
        <v>1535</v>
      </c>
      <c r="AB100" s="121" t="s">
        <v>1535</v>
      </c>
      <c r="AC100" s="114" t="s">
        <v>1238</v>
      </c>
      <c r="AD100" s="113" t="s">
        <v>1573</v>
      </c>
      <c r="AE100" s="113" t="s">
        <v>1556</v>
      </c>
      <c r="AF100" s="113" t="s">
        <v>1535</v>
      </c>
      <c r="AG100" s="113" t="s">
        <v>1535</v>
      </c>
      <c r="AH100" s="121" t="s">
        <v>1535</v>
      </c>
      <c r="AI100" s="114" t="s">
        <v>945</v>
      </c>
      <c r="AJ100" s="113" t="s">
        <v>1574</v>
      </c>
      <c r="AK100" s="113" t="s">
        <v>1536</v>
      </c>
      <c r="AL100" s="113" t="s">
        <v>1535</v>
      </c>
      <c r="AM100" s="113" t="s">
        <v>1535</v>
      </c>
      <c r="AN100" s="115" t="s">
        <v>1535</v>
      </c>
    </row>
    <row r="101" spans="4:46" x14ac:dyDescent="0.25">
      <c r="D101">
        <v>27</v>
      </c>
      <c r="E101" s="114" t="s">
        <v>1149</v>
      </c>
      <c r="F101" s="113" t="s">
        <v>1537</v>
      </c>
      <c r="G101" s="113" t="s">
        <v>1536</v>
      </c>
      <c r="H101" s="113" t="s">
        <v>1535</v>
      </c>
      <c r="I101" s="113" t="s">
        <v>1535</v>
      </c>
      <c r="J101" s="121" t="s">
        <v>1535</v>
      </c>
      <c r="K101" s="114" t="s">
        <v>1150</v>
      </c>
      <c r="L101" s="113" t="s">
        <v>1410</v>
      </c>
      <c r="M101" s="113" t="s">
        <v>1562</v>
      </c>
      <c r="N101" s="113" t="s">
        <v>1535</v>
      </c>
      <c r="O101" s="113" t="s">
        <v>1535</v>
      </c>
      <c r="P101" s="121" t="s">
        <v>1558</v>
      </c>
      <c r="Q101" s="114" t="s">
        <v>906</v>
      </c>
      <c r="R101" s="113" t="s">
        <v>1410</v>
      </c>
      <c r="S101" s="113" t="s">
        <v>1645</v>
      </c>
      <c r="T101" s="113" t="s">
        <v>1535</v>
      </c>
      <c r="U101" s="113" t="s">
        <v>1535</v>
      </c>
      <c r="V101" s="121" t="s">
        <v>1535</v>
      </c>
      <c r="W101" s="114" t="s">
        <v>1239</v>
      </c>
      <c r="X101" s="113">
        <v>0</v>
      </c>
      <c r="Y101" s="113" t="s">
        <v>577</v>
      </c>
      <c r="Z101" s="113" t="s">
        <v>1535</v>
      </c>
      <c r="AA101" s="113" t="s">
        <v>1558</v>
      </c>
      <c r="AB101" s="121" t="s">
        <v>1558</v>
      </c>
      <c r="AC101" s="114" t="s">
        <v>1240</v>
      </c>
      <c r="AD101" s="113" t="s">
        <v>1579</v>
      </c>
      <c r="AE101" s="113" t="s">
        <v>1536</v>
      </c>
      <c r="AF101" s="113" t="s">
        <v>1535</v>
      </c>
      <c r="AG101" s="113" t="s">
        <v>1535</v>
      </c>
      <c r="AH101" s="121" t="s">
        <v>1535</v>
      </c>
      <c r="AI101" s="114" t="s">
        <v>1241</v>
      </c>
      <c r="AJ101" s="113" t="s">
        <v>1571</v>
      </c>
      <c r="AK101" s="113" t="s">
        <v>1536</v>
      </c>
      <c r="AL101" s="113" t="s">
        <v>1535</v>
      </c>
      <c r="AM101" s="113" t="s">
        <v>1535</v>
      </c>
      <c r="AN101" s="115" t="s">
        <v>1535</v>
      </c>
    </row>
    <row r="102" spans="4:46" x14ac:dyDescent="0.25">
      <c r="D102">
        <v>28</v>
      </c>
      <c r="E102" s="114" t="s">
        <v>1151</v>
      </c>
      <c r="F102" s="113" t="s">
        <v>1565</v>
      </c>
      <c r="G102" s="113" t="s">
        <v>1553</v>
      </c>
      <c r="H102" s="113" t="s">
        <v>1535</v>
      </c>
      <c r="I102" s="113" t="s">
        <v>1535</v>
      </c>
      <c r="J102" s="121" t="s">
        <v>1535</v>
      </c>
      <c r="K102" s="114" t="s">
        <v>900</v>
      </c>
      <c r="L102" s="113" t="s">
        <v>1582</v>
      </c>
      <c r="M102" s="113" t="s">
        <v>577</v>
      </c>
      <c r="N102" s="113" t="s">
        <v>1535</v>
      </c>
      <c r="O102" s="113" t="s">
        <v>1535</v>
      </c>
      <c r="P102" s="121" t="s">
        <v>1558</v>
      </c>
      <c r="Q102" s="114" t="s">
        <v>1152</v>
      </c>
      <c r="R102" s="113" t="s">
        <v>1410</v>
      </c>
      <c r="S102" s="113" t="s">
        <v>577</v>
      </c>
      <c r="T102" s="113" t="s">
        <v>1535</v>
      </c>
      <c r="U102" s="113" t="s">
        <v>1535</v>
      </c>
      <c r="V102" s="121" t="s">
        <v>1558</v>
      </c>
      <c r="W102" s="114" t="s">
        <v>1242</v>
      </c>
      <c r="X102" s="113" t="s">
        <v>1584</v>
      </c>
      <c r="Y102" s="113" t="s">
        <v>1561</v>
      </c>
      <c r="Z102" s="113" t="s">
        <v>1535</v>
      </c>
      <c r="AA102" s="113" t="s">
        <v>1535</v>
      </c>
      <c r="AB102" s="121" t="s">
        <v>1535</v>
      </c>
      <c r="AC102" s="114" t="s">
        <v>1243</v>
      </c>
      <c r="AD102" s="113" t="s">
        <v>1571</v>
      </c>
      <c r="AE102" s="113" t="s">
        <v>1557</v>
      </c>
      <c r="AF102" s="113" t="s">
        <v>1535</v>
      </c>
      <c r="AG102" s="113" t="s">
        <v>1535</v>
      </c>
      <c r="AH102" s="121" t="s">
        <v>1558</v>
      </c>
      <c r="AI102" s="114" t="s">
        <v>1244</v>
      </c>
      <c r="AJ102" s="113" t="s">
        <v>1410</v>
      </c>
      <c r="AK102" s="113" t="s">
        <v>1561</v>
      </c>
      <c r="AL102" s="113" t="s">
        <v>1535</v>
      </c>
      <c r="AM102" s="113" t="s">
        <v>1535</v>
      </c>
      <c r="AN102" s="115" t="s">
        <v>1535</v>
      </c>
    </row>
    <row r="103" spans="4:46" x14ac:dyDescent="0.25">
      <c r="D103">
        <v>29</v>
      </c>
      <c r="E103" s="114" t="s">
        <v>1153</v>
      </c>
      <c r="F103" s="113" t="s">
        <v>1537</v>
      </c>
      <c r="G103" s="113" t="s">
        <v>1554</v>
      </c>
      <c r="H103" s="113" t="s">
        <v>1535</v>
      </c>
      <c r="I103" s="113" t="s">
        <v>1535</v>
      </c>
      <c r="J103" s="121" t="s">
        <v>1535</v>
      </c>
      <c r="K103" s="114" t="s">
        <v>1154</v>
      </c>
      <c r="L103" s="113" t="s">
        <v>1626</v>
      </c>
      <c r="M103" s="113" t="s">
        <v>1561</v>
      </c>
      <c r="N103" s="113" t="s">
        <v>1535</v>
      </c>
      <c r="O103" s="113" t="s">
        <v>1535</v>
      </c>
      <c r="P103" s="121" t="s">
        <v>1558</v>
      </c>
      <c r="Q103" s="114" t="s">
        <v>1155</v>
      </c>
      <c r="R103" s="113" t="s">
        <v>1638</v>
      </c>
      <c r="S103" s="113" t="s">
        <v>577</v>
      </c>
      <c r="T103" s="113" t="s">
        <v>1535</v>
      </c>
      <c r="U103" s="113" t="s">
        <v>1535</v>
      </c>
      <c r="V103" s="121" t="s">
        <v>1535</v>
      </c>
      <c r="W103" s="114" t="s">
        <v>1245</v>
      </c>
      <c r="X103" s="113" t="s">
        <v>1571</v>
      </c>
      <c r="Y103" s="113" t="s">
        <v>1549</v>
      </c>
      <c r="Z103" s="113" t="s">
        <v>1535</v>
      </c>
      <c r="AA103" s="113" t="s">
        <v>1535</v>
      </c>
      <c r="AB103" s="121" t="s">
        <v>1535</v>
      </c>
      <c r="AC103" s="114" t="s">
        <v>1246</v>
      </c>
      <c r="AD103" s="113" t="s">
        <v>1410</v>
      </c>
      <c r="AE103" s="113" t="s">
        <v>1636</v>
      </c>
      <c r="AF103" s="113" t="s">
        <v>1535</v>
      </c>
      <c r="AG103" s="113" t="s">
        <v>1558</v>
      </c>
      <c r="AH103" s="121" t="s">
        <v>1558</v>
      </c>
      <c r="AI103" s="114" t="s">
        <v>1247</v>
      </c>
      <c r="AJ103" s="113" t="s">
        <v>1579</v>
      </c>
      <c r="AK103" s="113" t="s">
        <v>577</v>
      </c>
      <c r="AL103" s="113" t="s">
        <v>1535</v>
      </c>
      <c r="AM103" s="113" t="s">
        <v>1535</v>
      </c>
      <c r="AN103" s="115" t="s">
        <v>1535</v>
      </c>
    </row>
    <row r="104" spans="4:46" ht="15.75" thickBot="1" x14ac:dyDescent="0.3">
      <c r="D104">
        <v>30</v>
      </c>
      <c r="E104" s="114" t="s">
        <v>1156</v>
      </c>
      <c r="F104" s="113" t="s">
        <v>1540</v>
      </c>
      <c r="G104" s="113" t="s">
        <v>1555</v>
      </c>
      <c r="H104" s="113" t="s">
        <v>1535</v>
      </c>
      <c r="I104" s="113" t="s">
        <v>1535</v>
      </c>
      <c r="J104" s="121" t="s">
        <v>1558</v>
      </c>
      <c r="K104" s="114" t="s">
        <v>1157</v>
      </c>
      <c r="L104" s="113" t="s">
        <v>1627</v>
      </c>
      <c r="M104" s="113" t="s">
        <v>1549</v>
      </c>
      <c r="N104" s="113" t="s">
        <v>1535</v>
      </c>
      <c r="O104" s="113" t="s">
        <v>1535</v>
      </c>
      <c r="P104" s="121" t="s">
        <v>1535</v>
      </c>
      <c r="Q104" s="114" t="s">
        <v>1158</v>
      </c>
      <c r="R104" s="113" t="s">
        <v>1573</v>
      </c>
      <c r="S104" s="113" t="s">
        <v>1646</v>
      </c>
      <c r="T104" s="113" t="s">
        <v>1535</v>
      </c>
      <c r="U104" s="113" t="s">
        <v>1558</v>
      </c>
      <c r="V104" s="121" t="s">
        <v>1535</v>
      </c>
      <c r="W104" s="114" t="s">
        <v>1248</v>
      </c>
      <c r="X104" s="113" t="s">
        <v>1573</v>
      </c>
      <c r="Y104" s="113" t="s">
        <v>1561</v>
      </c>
      <c r="Z104" s="113" t="s">
        <v>1535</v>
      </c>
      <c r="AA104" s="113" t="s">
        <v>1535</v>
      </c>
      <c r="AB104" s="121" t="s">
        <v>1535</v>
      </c>
      <c r="AC104" s="116" t="s">
        <v>1249</v>
      </c>
      <c r="AD104" s="117" t="s">
        <v>1571</v>
      </c>
      <c r="AE104" s="117" t="s">
        <v>577</v>
      </c>
      <c r="AF104" s="117" t="s">
        <v>1535</v>
      </c>
      <c r="AG104" s="117" t="s">
        <v>1535</v>
      </c>
      <c r="AH104" s="130" t="s">
        <v>1535</v>
      </c>
      <c r="AI104" s="116" t="s">
        <v>1250</v>
      </c>
      <c r="AJ104" s="117">
        <v>0</v>
      </c>
      <c r="AK104" s="117" t="s">
        <v>1611</v>
      </c>
      <c r="AL104" s="117" t="s">
        <v>1535</v>
      </c>
      <c r="AM104" s="117" t="s">
        <v>1535</v>
      </c>
      <c r="AN104" s="118" t="s">
        <v>1535</v>
      </c>
    </row>
    <row r="105" spans="4:46" x14ac:dyDescent="0.25">
      <c r="D105">
        <v>31</v>
      </c>
      <c r="E105" s="114" t="s">
        <v>841</v>
      </c>
      <c r="F105" s="113" t="s">
        <v>1542</v>
      </c>
      <c r="G105" s="113" t="s">
        <v>1545</v>
      </c>
      <c r="H105" s="113" t="s">
        <v>1535</v>
      </c>
      <c r="I105" s="113" t="s">
        <v>1535</v>
      </c>
      <c r="J105" s="121" t="s">
        <v>1535</v>
      </c>
      <c r="K105" s="114" t="s">
        <v>1159</v>
      </c>
      <c r="L105" s="113" t="s">
        <v>1579</v>
      </c>
      <c r="M105" s="113" t="s">
        <v>1561</v>
      </c>
      <c r="N105" s="113" t="s">
        <v>1535</v>
      </c>
      <c r="O105" s="113" t="s">
        <v>1535</v>
      </c>
      <c r="P105" s="121" t="s">
        <v>1535</v>
      </c>
      <c r="Q105" s="114" t="s">
        <v>909</v>
      </c>
      <c r="R105" s="113" t="s">
        <v>1571</v>
      </c>
      <c r="S105" s="113" t="s">
        <v>1549</v>
      </c>
      <c r="T105" s="113" t="s">
        <v>1535</v>
      </c>
      <c r="U105" s="113" t="s">
        <v>1535</v>
      </c>
      <c r="V105" s="121" t="s">
        <v>1535</v>
      </c>
      <c r="W105" s="114" t="s">
        <v>1251</v>
      </c>
      <c r="X105" s="113" t="s">
        <v>1594</v>
      </c>
      <c r="Y105" s="113" t="s">
        <v>577</v>
      </c>
      <c r="Z105" s="113" t="s">
        <v>1535</v>
      </c>
      <c r="AA105" s="113" t="s">
        <v>1535</v>
      </c>
      <c r="AB105" s="115" t="s">
        <v>1535</v>
      </c>
    </row>
    <row r="106" spans="4:46" ht="15.75" thickBot="1" x14ac:dyDescent="0.3">
      <c r="D106">
        <v>32</v>
      </c>
      <c r="E106" s="114" t="s">
        <v>1160</v>
      </c>
      <c r="F106" s="113" t="s">
        <v>1410</v>
      </c>
      <c r="G106" s="113" t="s">
        <v>1410</v>
      </c>
      <c r="H106" s="113" t="s">
        <v>1535</v>
      </c>
      <c r="I106" s="113" t="s">
        <v>1535</v>
      </c>
      <c r="J106" s="121" t="s">
        <v>1558</v>
      </c>
      <c r="K106" s="114" t="s">
        <v>1161</v>
      </c>
      <c r="L106" s="113" t="s">
        <v>1571</v>
      </c>
      <c r="M106" s="113" t="s">
        <v>1591</v>
      </c>
      <c r="N106" s="113" t="s">
        <v>1535</v>
      </c>
      <c r="O106" s="113" t="s">
        <v>1558</v>
      </c>
      <c r="P106" s="121" t="s">
        <v>1535</v>
      </c>
      <c r="Q106" s="116" t="s">
        <v>1162</v>
      </c>
      <c r="R106" s="117" t="s">
        <v>1410</v>
      </c>
      <c r="S106" s="117" t="s">
        <v>1647</v>
      </c>
      <c r="T106" s="117" t="s">
        <v>1535</v>
      </c>
      <c r="U106" s="117" t="s">
        <v>1535</v>
      </c>
      <c r="V106" s="130" t="s">
        <v>1535</v>
      </c>
      <c r="W106" s="116" t="s">
        <v>1252</v>
      </c>
      <c r="X106" s="117" t="s">
        <v>1410</v>
      </c>
      <c r="Y106" s="117" t="s">
        <v>1646</v>
      </c>
      <c r="Z106" s="117" t="s">
        <v>1535</v>
      </c>
      <c r="AA106" s="117" t="s">
        <v>1535</v>
      </c>
      <c r="AB106" s="118" t="s">
        <v>1535</v>
      </c>
    </row>
    <row r="107" spans="4:46" x14ac:dyDescent="0.25">
      <c r="D107">
        <v>33</v>
      </c>
      <c r="E107" s="114" t="s">
        <v>1163</v>
      </c>
      <c r="F107" s="113" t="s">
        <v>1566</v>
      </c>
      <c r="G107" s="113" t="s">
        <v>1555</v>
      </c>
      <c r="H107" s="113" t="s">
        <v>1535</v>
      </c>
      <c r="I107" s="113" t="s">
        <v>1535</v>
      </c>
      <c r="J107" s="121" t="s">
        <v>1535</v>
      </c>
      <c r="K107" s="114" t="s">
        <v>1164</v>
      </c>
      <c r="L107" s="113" t="s">
        <v>1625</v>
      </c>
      <c r="M107" s="113" t="s">
        <v>1630</v>
      </c>
      <c r="N107" s="113" t="s">
        <v>1535</v>
      </c>
      <c r="O107" s="113" t="s">
        <v>1535</v>
      </c>
      <c r="P107" s="115" t="s">
        <v>1535</v>
      </c>
    </row>
    <row r="108" spans="4:46" x14ac:dyDescent="0.25">
      <c r="D108">
        <v>34</v>
      </c>
      <c r="E108" s="114" t="s">
        <v>1165</v>
      </c>
      <c r="F108" s="113" t="s">
        <v>1565</v>
      </c>
      <c r="G108" s="113" t="s">
        <v>577</v>
      </c>
      <c r="H108" s="113" t="s">
        <v>1535</v>
      </c>
      <c r="I108" s="113" t="s">
        <v>1535</v>
      </c>
      <c r="J108" s="121" t="s">
        <v>1558</v>
      </c>
      <c r="K108" s="114" t="s">
        <v>1166</v>
      </c>
      <c r="L108" s="113" t="s">
        <v>1410</v>
      </c>
      <c r="M108" s="113" t="s">
        <v>1536</v>
      </c>
      <c r="N108" s="113" t="s">
        <v>1535</v>
      </c>
      <c r="O108" s="113" t="s">
        <v>1535</v>
      </c>
      <c r="P108" s="115" t="s">
        <v>1558</v>
      </c>
    </row>
    <row r="109" spans="4:46" x14ac:dyDescent="0.25">
      <c r="D109">
        <v>35</v>
      </c>
      <c r="E109" s="114" t="s">
        <v>971</v>
      </c>
      <c r="F109" s="113" t="s">
        <v>1410</v>
      </c>
      <c r="G109" s="113" t="s">
        <v>1547</v>
      </c>
      <c r="H109" s="113" t="s">
        <v>1535</v>
      </c>
      <c r="I109" s="113" t="s">
        <v>1535</v>
      </c>
      <c r="J109" s="121" t="s">
        <v>1535</v>
      </c>
      <c r="K109" s="114" t="s">
        <v>1167</v>
      </c>
      <c r="L109" s="113" t="s">
        <v>1410</v>
      </c>
      <c r="M109" s="113" t="s">
        <v>1596</v>
      </c>
      <c r="N109" s="113" t="s">
        <v>1558</v>
      </c>
      <c r="O109" s="113" t="s">
        <v>1535</v>
      </c>
      <c r="P109" s="115" t="s">
        <v>1535</v>
      </c>
    </row>
    <row r="110" spans="4:46" ht="15.75" thickBot="1" x14ac:dyDescent="0.3">
      <c r="D110">
        <v>36</v>
      </c>
      <c r="E110" s="114" t="s">
        <v>1168</v>
      </c>
      <c r="F110" s="113" t="s">
        <v>1540</v>
      </c>
      <c r="G110" s="113" t="s">
        <v>1536</v>
      </c>
      <c r="H110" s="113" t="s">
        <v>1535</v>
      </c>
      <c r="I110" s="113" t="s">
        <v>1535</v>
      </c>
      <c r="J110" s="121" t="s">
        <v>1535</v>
      </c>
      <c r="K110" s="116" t="s">
        <v>1169</v>
      </c>
      <c r="L110" s="117">
        <v>0</v>
      </c>
      <c r="M110" s="117" t="s">
        <v>1608</v>
      </c>
      <c r="N110" s="117" t="s">
        <v>1535</v>
      </c>
      <c r="O110" s="117" t="s">
        <v>1535</v>
      </c>
      <c r="P110" s="118" t="s">
        <v>1535</v>
      </c>
    </row>
    <row r="111" spans="4:46" x14ac:dyDescent="0.25">
      <c r="D111">
        <v>37</v>
      </c>
      <c r="E111" s="114" t="s">
        <v>1170</v>
      </c>
      <c r="F111" s="113" t="s">
        <v>1410</v>
      </c>
      <c r="G111" s="113" t="s">
        <v>577</v>
      </c>
      <c r="H111" s="113" t="s">
        <v>1535</v>
      </c>
      <c r="I111" s="113" t="s">
        <v>1535</v>
      </c>
      <c r="J111" s="115" t="s">
        <v>1535</v>
      </c>
    </row>
    <row r="112" spans="4:46" x14ac:dyDescent="0.25">
      <c r="D112">
        <v>38</v>
      </c>
      <c r="E112" s="114" t="s">
        <v>1171</v>
      </c>
      <c r="F112" s="113">
        <v>0</v>
      </c>
      <c r="G112" s="113" t="s">
        <v>1556</v>
      </c>
      <c r="H112" s="113" t="s">
        <v>1535</v>
      </c>
      <c r="I112" s="113" t="s">
        <v>1535</v>
      </c>
      <c r="J112" s="115" t="s">
        <v>1535</v>
      </c>
    </row>
    <row r="113" spans="4:52" x14ac:dyDescent="0.25">
      <c r="D113">
        <v>39</v>
      </c>
      <c r="E113" s="114" t="s">
        <v>1172</v>
      </c>
      <c r="F113" s="113" t="s">
        <v>1567</v>
      </c>
      <c r="G113" s="113" t="s">
        <v>1544</v>
      </c>
      <c r="H113" s="113" t="s">
        <v>1535</v>
      </c>
      <c r="I113" s="113" t="s">
        <v>1535</v>
      </c>
      <c r="J113" s="115" t="s">
        <v>1535</v>
      </c>
    </row>
    <row r="114" spans="4:52" ht="15.75" thickBot="1" x14ac:dyDescent="0.3">
      <c r="D114">
        <v>40</v>
      </c>
      <c r="E114" s="116" t="s">
        <v>1173</v>
      </c>
      <c r="F114" s="117" t="s">
        <v>1568</v>
      </c>
      <c r="G114" s="117" t="s">
        <v>1557</v>
      </c>
      <c r="H114" s="117" t="s">
        <v>1535</v>
      </c>
      <c r="I114" s="117" t="s">
        <v>1558</v>
      </c>
      <c r="J114" s="118" t="s">
        <v>1535</v>
      </c>
    </row>
    <row r="117" spans="4:52" ht="15.75" thickBot="1" x14ac:dyDescent="0.3">
      <c r="E117" t="s">
        <v>173</v>
      </c>
    </row>
    <row r="118" spans="4:52" x14ac:dyDescent="0.25">
      <c r="E118" t="s">
        <v>1311</v>
      </c>
      <c r="K118" s="355" t="s">
        <v>851</v>
      </c>
      <c r="L118" s="356" t="s">
        <v>1536</v>
      </c>
      <c r="M118" s="356" t="s">
        <v>1407</v>
      </c>
      <c r="N118" s="356" t="s">
        <v>1388</v>
      </c>
      <c r="O118" s="356" t="s">
        <v>577</v>
      </c>
      <c r="P118" s="358" t="s">
        <v>562</v>
      </c>
      <c r="Q118" s="355" t="s">
        <v>852</v>
      </c>
      <c r="R118" s="356" t="s">
        <v>1536</v>
      </c>
      <c r="S118" s="356" t="s">
        <v>1407</v>
      </c>
      <c r="T118" s="356" t="s">
        <v>1388</v>
      </c>
      <c r="U118" s="356" t="s">
        <v>577</v>
      </c>
      <c r="V118" s="358" t="s">
        <v>562</v>
      </c>
      <c r="W118" s="355" t="s">
        <v>853</v>
      </c>
      <c r="X118" s="356" t="s">
        <v>1536</v>
      </c>
      <c r="Y118" s="356" t="s">
        <v>1407</v>
      </c>
      <c r="Z118" s="356" t="s">
        <v>1388</v>
      </c>
      <c r="AA118" s="356" t="s">
        <v>577</v>
      </c>
      <c r="AB118" s="358" t="s">
        <v>562</v>
      </c>
      <c r="AC118" s="355" t="s">
        <v>854</v>
      </c>
      <c r="AD118" s="356" t="s">
        <v>1536</v>
      </c>
      <c r="AE118" s="356" t="s">
        <v>1407</v>
      </c>
      <c r="AF118" s="356" t="s">
        <v>1388</v>
      </c>
      <c r="AG118" s="356" t="s">
        <v>577</v>
      </c>
      <c r="AH118" s="358" t="s">
        <v>562</v>
      </c>
      <c r="AI118" s="355" t="s">
        <v>910</v>
      </c>
      <c r="AJ118" s="356" t="s">
        <v>1536</v>
      </c>
      <c r="AK118" s="356" t="s">
        <v>1407</v>
      </c>
      <c r="AL118" s="356" t="s">
        <v>1388</v>
      </c>
      <c r="AM118" s="356" t="s">
        <v>577</v>
      </c>
      <c r="AN118" s="358" t="s">
        <v>562</v>
      </c>
      <c r="AO118" s="355" t="s">
        <v>911</v>
      </c>
      <c r="AP118" s="356" t="s">
        <v>1536</v>
      </c>
      <c r="AQ118" s="356" t="s">
        <v>1407</v>
      </c>
      <c r="AR118" s="356" t="s">
        <v>1388</v>
      </c>
      <c r="AS118" s="356" t="s">
        <v>577</v>
      </c>
      <c r="AT118" s="358" t="s">
        <v>562</v>
      </c>
      <c r="AU118" s="355" t="s">
        <v>912</v>
      </c>
      <c r="AV118" s="356" t="s">
        <v>1536</v>
      </c>
      <c r="AW118" s="356" t="s">
        <v>1407</v>
      </c>
      <c r="AX118" s="356" t="s">
        <v>1388</v>
      </c>
      <c r="AY118" s="356" t="s">
        <v>577</v>
      </c>
      <c r="AZ118" s="357" t="s">
        <v>562</v>
      </c>
    </row>
    <row r="119" spans="4:52" x14ac:dyDescent="0.25">
      <c r="D119">
        <v>1</v>
      </c>
      <c r="E119" t="s">
        <v>1312</v>
      </c>
      <c r="K119" s="114" t="s">
        <v>1313</v>
      </c>
      <c r="L119" s="113">
        <v>0</v>
      </c>
      <c r="M119" s="113" t="s">
        <v>577</v>
      </c>
      <c r="N119" s="113" t="s">
        <v>1535</v>
      </c>
      <c r="O119" s="113" t="s">
        <v>1535</v>
      </c>
      <c r="P119" s="121" t="s">
        <v>1558</v>
      </c>
      <c r="Q119" s="114" t="s">
        <v>1314</v>
      </c>
      <c r="R119" s="113">
        <v>0</v>
      </c>
      <c r="S119" s="113" t="s">
        <v>1671</v>
      </c>
      <c r="T119" s="113" t="s">
        <v>1535</v>
      </c>
      <c r="U119" s="113" t="s">
        <v>1535</v>
      </c>
      <c r="V119" s="121" t="s">
        <v>1558</v>
      </c>
      <c r="W119" s="114" t="s">
        <v>1095</v>
      </c>
      <c r="X119" s="113" t="s">
        <v>1410</v>
      </c>
      <c r="Y119" s="113" t="s">
        <v>1630</v>
      </c>
      <c r="Z119" s="113" t="s">
        <v>1535</v>
      </c>
      <c r="AA119" s="113" t="s">
        <v>1535</v>
      </c>
      <c r="AB119" s="121" t="s">
        <v>1535</v>
      </c>
      <c r="AC119" s="114" t="s">
        <v>1348</v>
      </c>
      <c r="AD119" s="113" t="s">
        <v>1573</v>
      </c>
      <c r="AE119" s="113" t="s">
        <v>1674</v>
      </c>
      <c r="AF119" s="113" t="s">
        <v>1535</v>
      </c>
      <c r="AG119" s="113" t="s">
        <v>1535</v>
      </c>
      <c r="AH119" s="121" t="s">
        <v>1535</v>
      </c>
      <c r="AI119" s="114" t="s">
        <v>1349</v>
      </c>
      <c r="AJ119" s="113" t="s">
        <v>1625</v>
      </c>
      <c r="AK119" s="113" t="s">
        <v>1561</v>
      </c>
      <c r="AL119" s="113" t="s">
        <v>1535</v>
      </c>
      <c r="AM119" s="113" t="s">
        <v>1535</v>
      </c>
      <c r="AN119" s="121" t="s">
        <v>1535</v>
      </c>
      <c r="AO119" s="114" t="s">
        <v>1350</v>
      </c>
      <c r="AP119" s="113" t="s">
        <v>1573</v>
      </c>
      <c r="AQ119" s="113" t="s">
        <v>1677</v>
      </c>
      <c r="AR119" s="113" t="s">
        <v>1535</v>
      </c>
      <c r="AS119" s="113" t="s">
        <v>1535</v>
      </c>
      <c r="AT119" s="121" t="s">
        <v>1535</v>
      </c>
      <c r="AU119" s="114" t="s">
        <v>1351</v>
      </c>
      <c r="AV119" s="113" t="s">
        <v>1661</v>
      </c>
      <c r="AW119" s="113" t="s">
        <v>577</v>
      </c>
      <c r="AX119" s="113" t="s">
        <v>1676</v>
      </c>
      <c r="AY119" s="113" t="s">
        <v>1676</v>
      </c>
      <c r="AZ119" s="115" t="s">
        <v>1676</v>
      </c>
    </row>
    <row r="120" spans="4:52" x14ac:dyDescent="0.25">
      <c r="D120">
        <v>2</v>
      </c>
      <c r="E120" t="s">
        <v>1315</v>
      </c>
      <c r="K120" s="114" t="s">
        <v>1316</v>
      </c>
      <c r="L120" s="113" t="s">
        <v>1410</v>
      </c>
      <c r="M120" s="113" t="s">
        <v>577</v>
      </c>
      <c r="N120" s="113" t="s">
        <v>1535</v>
      </c>
      <c r="O120" s="113" t="s">
        <v>1535</v>
      </c>
      <c r="P120" s="121" t="s">
        <v>1535</v>
      </c>
      <c r="Q120" s="114" t="s">
        <v>1090</v>
      </c>
      <c r="R120" s="113" t="s">
        <v>577</v>
      </c>
      <c r="S120" s="113" t="s">
        <v>577</v>
      </c>
      <c r="T120" s="113" t="s">
        <v>1535</v>
      </c>
      <c r="U120" s="113" t="s">
        <v>1535</v>
      </c>
      <c r="V120" s="121" t="s">
        <v>1535</v>
      </c>
      <c r="W120" s="114" t="s">
        <v>1196</v>
      </c>
      <c r="X120" s="113" t="s">
        <v>1571</v>
      </c>
      <c r="Y120" s="113" t="s">
        <v>1536</v>
      </c>
      <c r="Z120" s="113" t="s">
        <v>1535</v>
      </c>
      <c r="AA120" s="113" t="s">
        <v>1535</v>
      </c>
      <c r="AB120" s="121" t="s">
        <v>1558</v>
      </c>
      <c r="AC120" s="114" t="s">
        <v>924</v>
      </c>
      <c r="AD120" s="113" t="s">
        <v>1586</v>
      </c>
      <c r="AE120" s="113" t="s">
        <v>1561</v>
      </c>
      <c r="AF120" s="113" t="s">
        <v>1535</v>
      </c>
      <c r="AG120" s="113" t="s">
        <v>1535</v>
      </c>
      <c r="AH120" s="121" t="s">
        <v>1535</v>
      </c>
      <c r="AI120" s="114" t="s">
        <v>1352</v>
      </c>
      <c r="AJ120" s="113" t="s">
        <v>1579</v>
      </c>
      <c r="AK120" s="113" t="s">
        <v>1611</v>
      </c>
      <c r="AL120" s="113" t="s">
        <v>1535</v>
      </c>
      <c r="AM120" s="113" t="s">
        <v>1535</v>
      </c>
      <c r="AN120" s="121" t="s">
        <v>1535</v>
      </c>
      <c r="AO120" s="114" t="s">
        <v>1353</v>
      </c>
      <c r="AP120" s="113" t="s">
        <v>1574</v>
      </c>
      <c r="AQ120" s="113" t="s">
        <v>1561</v>
      </c>
      <c r="AR120" s="113" t="s">
        <v>1535</v>
      </c>
      <c r="AS120" s="113" t="s">
        <v>1535</v>
      </c>
      <c r="AT120" s="121" t="s">
        <v>1558</v>
      </c>
      <c r="AU120" s="114" t="s">
        <v>1354</v>
      </c>
      <c r="AV120" s="113" t="s">
        <v>1573</v>
      </c>
      <c r="AW120" s="113" t="s">
        <v>577</v>
      </c>
      <c r="AX120" s="113" t="s">
        <v>1535</v>
      </c>
      <c r="AY120" s="113" t="s">
        <v>1535</v>
      </c>
      <c r="AZ120" s="115" t="s">
        <v>1558</v>
      </c>
    </row>
    <row r="121" spans="4:52" x14ac:dyDescent="0.25">
      <c r="D121">
        <v>3</v>
      </c>
      <c r="E121" t="s">
        <v>1317</v>
      </c>
      <c r="K121" s="114" t="s">
        <v>1093</v>
      </c>
      <c r="L121" s="113" t="s">
        <v>1569</v>
      </c>
      <c r="M121" s="113" t="s">
        <v>1552</v>
      </c>
      <c r="N121" s="113" t="s">
        <v>1535</v>
      </c>
      <c r="O121" s="113" t="s">
        <v>1535</v>
      </c>
      <c r="P121" s="121" t="s">
        <v>1558</v>
      </c>
      <c r="Q121" s="114" t="s">
        <v>831</v>
      </c>
      <c r="R121" s="113" t="s">
        <v>1573</v>
      </c>
      <c r="S121" s="113" t="s">
        <v>577</v>
      </c>
      <c r="T121" s="113" t="s">
        <v>1535</v>
      </c>
      <c r="U121" s="113" t="s">
        <v>1558</v>
      </c>
      <c r="V121" s="121" t="s">
        <v>1558</v>
      </c>
      <c r="W121" s="114" t="s">
        <v>1318</v>
      </c>
      <c r="X121" s="113">
        <v>0</v>
      </c>
      <c r="Y121" s="113" t="s">
        <v>1536</v>
      </c>
      <c r="Z121" s="113" t="s">
        <v>1535</v>
      </c>
      <c r="AA121" s="113" t="s">
        <v>1535</v>
      </c>
      <c r="AB121" s="121" t="s">
        <v>1535</v>
      </c>
      <c r="AC121" s="114" t="s">
        <v>1355</v>
      </c>
      <c r="AD121" s="113" t="s">
        <v>1410</v>
      </c>
      <c r="AE121" s="113" t="s">
        <v>1611</v>
      </c>
      <c r="AF121" s="113" t="s">
        <v>1535</v>
      </c>
      <c r="AG121" s="113" t="s">
        <v>1535</v>
      </c>
      <c r="AH121" s="121" t="s">
        <v>1535</v>
      </c>
      <c r="AI121" s="114" t="s">
        <v>1206</v>
      </c>
      <c r="AJ121" s="113" t="s">
        <v>1625</v>
      </c>
      <c r="AK121" s="113" t="s">
        <v>1561</v>
      </c>
      <c r="AL121" s="113" t="s">
        <v>1535</v>
      </c>
      <c r="AM121" s="113" t="s">
        <v>1535</v>
      </c>
      <c r="AN121" s="121" t="s">
        <v>1535</v>
      </c>
      <c r="AO121" s="114" t="s">
        <v>1356</v>
      </c>
      <c r="AP121" s="113" t="s">
        <v>1571</v>
      </c>
      <c r="AQ121" s="113" t="s">
        <v>1536</v>
      </c>
      <c r="AR121" s="113" t="s">
        <v>1535</v>
      </c>
      <c r="AS121" s="113" t="s">
        <v>1535</v>
      </c>
      <c r="AT121" s="121" t="s">
        <v>1535</v>
      </c>
      <c r="AU121" s="114" t="s">
        <v>1357</v>
      </c>
      <c r="AV121" s="113">
        <v>0</v>
      </c>
      <c r="AW121" s="113" t="s">
        <v>1636</v>
      </c>
      <c r="AX121" s="113" t="s">
        <v>1535</v>
      </c>
      <c r="AY121" s="113" t="s">
        <v>1535</v>
      </c>
      <c r="AZ121" s="115" t="s">
        <v>1558</v>
      </c>
    </row>
    <row r="122" spans="4:52" x14ac:dyDescent="0.25">
      <c r="D122">
        <v>4</v>
      </c>
      <c r="E122" t="s">
        <v>1319</v>
      </c>
      <c r="K122" s="114" t="s">
        <v>1320</v>
      </c>
      <c r="L122" s="113">
        <v>0</v>
      </c>
      <c r="M122" s="113" t="s">
        <v>1575</v>
      </c>
      <c r="N122" s="113" t="s">
        <v>1535</v>
      </c>
      <c r="O122" s="113" t="s">
        <v>1535</v>
      </c>
      <c r="P122" s="121" t="s">
        <v>1558</v>
      </c>
      <c r="Q122" s="114" t="s">
        <v>1321</v>
      </c>
      <c r="R122" s="113" t="s">
        <v>1573</v>
      </c>
      <c r="S122" s="113" t="s">
        <v>1561</v>
      </c>
      <c r="T122" s="113" t="s">
        <v>1535</v>
      </c>
      <c r="U122" s="113" t="s">
        <v>1535</v>
      </c>
      <c r="V122" s="121" t="s">
        <v>1558</v>
      </c>
      <c r="W122" s="114" t="s">
        <v>1199</v>
      </c>
      <c r="X122" s="113" t="s">
        <v>1624</v>
      </c>
      <c r="Y122" s="113" t="s">
        <v>577</v>
      </c>
      <c r="Z122" s="113" t="s">
        <v>1535</v>
      </c>
      <c r="AA122" s="113" t="s">
        <v>1535</v>
      </c>
      <c r="AB122" s="121" t="s">
        <v>1558</v>
      </c>
      <c r="AC122" s="114" t="s">
        <v>1358</v>
      </c>
      <c r="AD122" s="113" t="s">
        <v>1410</v>
      </c>
      <c r="AE122" s="113" t="s">
        <v>1645</v>
      </c>
      <c r="AF122" s="113" t="s">
        <v>1535</v>
      </c>
      <c r="AG122" s="113" t="s">
        <v>1535</v>
      </c>
      <c r="AH122" s="121" t="s">
        <v>1558</v>
      </c>
      <c r="AI122" s="114" t="s">
        <v>1359</v>
      </c>
      <c r="AJ122" s="113" t="s">
        <v>1624</v>
      </c>
      <c r="AK122" s="113" t="s">
        <v>1561</v>
      </c>
      <c r="AL122" s="113" t="s">
        <v>1535</v>
      </c>
      <c r="AM122" s="113" t="s">
        <v>1535</v>
      </c>
      <c r="AN122" s="121" t="s">
        <v>1535</v>
      </c>
      <c r="AO122" s="114" t="s">
        <v>1360</v>
      </c>
      <c r="AP122" s="113" t="s">
        <v>1571</v>
      </c>
      <c r="AQ122" s="113" t="s">
        <v>577</v>
      </c>
      <c r="AR122" s="113" t="s">
        <v>1535</v>
      </c>
      <c r="AS122" s="113" t="s">
        <v>1535</v>
      </c>
      <c r="AT122" s="121" t="s">
        <v>1535</v>
      </c>
      <c r="AU122" s="114" t="s">
        <v>1361</v>
      </c>
      <c r="AV122" s="113" t="s">
        <v>1410</v>
      </c>
      <c r="AW122" s="113" t="s">
        <v>1611</v>
      </c>
      <c r="AX122" s="113" t="s">
        <v>1535</v>
      </c>
      <c r="AY122" s="113" t="s">
        <v>1535</v>
      </c>
      <c r="AZ122" s="115" t="s">
        <v>1558</v>
      </c>
    </row>
    <row r="123" spans="4:52" x14ac:dyDescent="0.25">
      <c r="D123">
        <v>5</v>
      </c>
      <c r="E123" t="s">
        <v>1322</v>
      </c>
      <c r="K123" s="114" t="s">
        <v>1098</v>
      </c>
      <c r="L123" s="113" t="s">
        <v>1571</v>
      </c>
      <c r="M123" s="113" t="s">
        <v>1544</v>
      </c>
      <c r="N123" s="113" t="s">
        <v>1535</v>
      </c>
      <c r="O123" s="113" t="s">
        <v>1535</v>
      </c>
      <c r="P123" s="121" t="s">
        <v>1535</v>
      </c>
      <c r="Q123" s="114" t="s">
        <v>863</v>
      </c>
      <c r="R123" s="113">
        <v>0</v>
      </c>
      <c r="S123" s="113" t="s">
        <v>1547</v>
      </c>
      <c r="T123" s="113" t="s">
        <v>1535</v>
      </c>
      <c r="U123" s="113" t="s">
        <v>1535</v>
      </c>
      <c r="V123" s="121" t="s">
        <v>1558</v>
      </c>
      <c r="W123" s="114" t="s">
        <v>1323</v>
      </c>
      <c r="X123" s="113" t="s">
        <v>1624</v>
      </c>
      <c r="Y123" s="113" t="s">
        <v>577</v>
      </c>
      <c r="Z123" s="113" t="s">
        <v>1535</v>
      </c>
      <c r="AA123" s="113" t="s">
        <v>1535</v>
      </c>
      <c r="AB123" s="121" t="s">
        <v>1535</v>
      </c>
      <c r="AC123" s="114" t="s">
        <v>860</v>
      </c>
      <c r="AD123" s="113" t="s">
        <v>1650</v>
      </c>
      <c r="AE123" s="113" t="s">
        <v>1536</v>
      </c>
      <c r="AF123" s="113" t="s">
        <v>1535</v>
      </c>
      <c r="AG123" s="113" t="s">
        <v>1535</v>
      </c>
      <c r="AH123" s="121" t="s">
        <v>1558</v>
      </c>
      <c r="AI123" s="114" t="s">
        <v>1362</v>
      </c>
      <c r="AJ123" s="113" t="s">
        <v>1579</v>
      </c>
      <c r="AK123" s="113" t="s">
        <v>1595</v>
      </c>
      <c r="AL123" s="113" t="s">
        <v>1535</v>
      </c>
      <c r="AM123" s="113" t="s">
        <v>1535</v>
      </c>
      <c r="AN123" s="121" t="s">
        <v>1535</v>
      </c>
      <c r="AO123" s="114" t="s">
        <v>997</v>
      </c>
      <c r="AP123" s="113" t="s">
        <v>1573</v>
      </c>
      <c r="AQ123" s="113" t="s">
        <v>1561</v>
      </c>
      <c r="AR123" s="113" t="s">
        <v>1535</v>
      </c>
      <c r="AS123" s="113" t="s">
        <v>1535</v>
      </c>
      <c r="AT123" s="121" t="s">
        <v>1558</v>
      </c>
      <c r="AU123" s="114" t="s">
        <v>1363</v>
      </c>
      <c r="AV123" s="113" t="s">
        <v>1579</v>
      </c>
      <c r="AW123" s="113" t="s">
        <v>1559</v>
      </c>
      <c r="AX123" s="113" t="s">
        <v>1535</v>
      </c>
      <c r="AY123" s="113" t="s">
        <v>1535</v>
      </c>
      <c r="AZ123" s="115" t="s">
        <v>1558</v>
      </c>
    </row>
    <row r="124" spans="4:52" x14ac:dyDescent="0.25">
      <c r="D124">
        <v>6</v>
      </c>
      <c r="E124" t="s">
        <v>1324</v>
      </c>
      <c r="K124" s="114" t="s">
        <v>1103</v>
      </c>
      <c r="L124" s="113" t="s">
        <v>1410</v>
      </c>
      <c r="M124" s="113" t="s">
        <v>1576</v>
      </c>
      <c r="N124" s="113" t="s">
        <v>1535</v>
      </c>
      <c r="O124" s="113" t="s">
        <v>1535</v>
      </c>
      <c r="P124" s="121" t="s">
        <v>1535</v>
      </c>
      <c r="Q124" s="114" t="s">
        <v>1325</v>
      </c>
      <c r="R124" s="113" t="s">
        <v>1573</v>
      </c>
      <c r="S124" s="113" t="s">
        <v>577</v>
      </c>
      <c r="T124" s="113" t="s">
        <v>1535</v>
      </c>
      <c r="U124" s="113" t="s">
        <v>1535</v>
      </c>
      <c r="V124" s="121" t="s">
        <v>1558</v>
      </c>
      <c r="W124" s="114" t="s">
        <v>1326</v>
      </c>
      <c r="X124" s="113">
        <v>0</v>
      </c>
      <c r="Y124" s="113" t="s">
        <v>1547</v>
      </c>
      <c r="Z124" s="113" t="s">
        <v>1558</v>
      </c>
      <c r="AA124" s="113" t="s">
        <v>1535</v>
      </c>
      <c r="AB124" s="121" t="s">
        <v>1535</v>
      </c>
      <c r="AC124" s="114" t="s">
        <v>1364</v>
      </c>
      <c r="AD124" s="113" t="s">
        <v>1571</v>
      </c>
      <c r="AE124" s="113" t="s">
        <v>577</v>
      </c>
      <c r="AF124" s="113" t="s">
        <v>1535</v>
      </c>
      <c r="AG124" s="113" t="s">
        <v>1535</v>
      </c>
      <c r="AH124" s="121" t="s">
        <v>1558</v>
      </c>
      <c r="AI124" s="114" t="s">
        <v>1285</v>
      </c>
      <c r="AJ124" s="113" t="s">
        <v>1625</v>
      </c>
      <c r="AK124" s="113" t="s">
        <v>577</v>
      </c>
      <c r="AL124" s="113" t="s">
        <v>1535</v>
      </c>
      <c r="AM124" s="113" t="s">
        <v>1535</v>
      </c>
      <c r="AN124" s="121" t="s">
        <v>1558</v>
      </c>
      <c r="AO124" s="114" t="s">
        <v>1365</v>
      </c>
      <c r="AP124" s="113" t="s">
        <v>1624</v>
      </c>
      <c r="AQ124" s="113" t="s">
        <v>577</v>
      </c>
      <c r="AR124" s="113" t="s">
        <v>1535</v>
      </c>
      <c r="AS124" s="113" t="s">
        <v>1535</v>
      </c>
      <c r="AT124" s="121" t="s">
        <v>1558</v>
      </c>
      <c r="AU124" s="114" t="s">
        <v>1009</v>
      </c>
      <c r="AV124" s="113" t="s">
        <v>1410</v>
      </c>
      <c r="AW124" s="113" t="s">
        <v>577</v>
      </c>
      <c r="AX124" s="113" t="s">
        <v>1535</v>
      </c>
      <c r="AY124" s="113" t="s">
        <v>1535</v>
      </c>
      <c r="AZ124" s="115" t="s">
        <v>1558</v>
      </c>
    </row>
    <row r="125" spans="4:52" x14ac:dyDescent="0.25">
      <c r="D125">
        <v>7</v>
      </c>
      <c r="E125" t="s">
        <v>1327</v>
      </c>
      <c r="K125" s="114" t="s">
        <v>1108</v>
      </c>
      <c r="L125" s="113" t="s">
        <v>1569</v>
      </c>
      <c r="M125" s="113" t="s">
        <v>577</v>
      </c>
      <c r="N125" s="113" t="s">
        <v>1535</v>
      </c>
      <c r="O125" s="113" t="s">
        <v>1535</v>
      </c>
      <c r="P125" s="121" t="s">
        <v>1535</v>
      </c>
      <c r="Q125" s="114" t="s">
        <v>1328</v>
      </c>
      <c r="R125" s="113" t="s">
        <v>1624</v>
      </c>
      <c r="S125" s="113" t="s">
        <v>577</v>
      </c>
      <c r="T125" s="113" t="s">
        <v>1535</v>
      </c>
      <c r="U125" s="113" t="s">
        <v>1535</v>
      </c>
      <c r="V125" s="121" t="s">
        <v>1535</v>
      </c>
      <c r="W125" s="114" t="s">
        <v>1118</v>
      </c>
      <c r="X125" s="113" t="s">
        <v>1410</v>
      </c>
      <c r="Y125" s="113" t="s">
        <v>577</v>
      </c>
      <c r="Z125" s="113" t="s">
        <v>1535</v>
      </c>
      <c r="AA125" s="113" t="s">
        <v>1535</v>
      </c>
      <c r="AB125" s="121" t="s">
        <v>1558</v>
      </c>
      <c r="AC125" s="114" t="s">
        <v>1366</v>
      </c>
      <c r="AD125" s="113" t="s">
        <v>1571</v>
      </c>
      <c r="AE125" s="113" t="s">
        <v>1559</v>
      </c>
      <c r="AF125" s="113" t="s">
        <v>1535</v>
      </c>
      <c r="AG125" s="113" t="s">
        <v>1535</v>
      </c>
      <c r="AH125" s="121" t="s">
        <v>1535</v>
      </c>
      <c r="AI125" s="114" t="s">
        <v>1367</v>
      </c>
      <c r="AJ125" s="113" t="s">
        <v>1675</v>
      </c>
      <c r="AK125" s="113" t="s">
        <v>577</v>
      </c>
      <c r="AL125" s="113" t="s">
        <v>1535</v>
      </c>
      <c r="AM125" s="113" t="s">
        <v>1535</v>
      </c>
      <c r="AN125" s="121" t="s">
        <v>1558</v>
      </c>
      <c r="AO125" s="114" t="s">
        <v>1368</v>
      </c>
      <c r="AP125" s="113" t="s">
        <v>1571</v>
      </c>
      <c r="AQ125" s="113" t="s">
        <v>577</v>
      </c>
      <c r="AR125" s="113" t="s">
        <v>1535</v>
      </c>
      <c r="AS125" s="113" t="s">
        <v>1535</v>
      </c>
      <c r="AT125" s="121" t="s">
        <v>1535</v>
      </c>
      <c r="AU125" s="114" t="s">
        <v>1369</v>
      </c>
      <c r="AV125" s="113">
        <v>0</v>
      </c>
      <c r="AW125" s="113" t="s">
        <v>577</v>
      </c>
      <c r="AX125" s="113" t="s">
        <v>1535</v>
      </c>
      <c r="AY125" s="113" t="s">
        <v>1535</v>
      </c>
      <c r="AZ125" s="115" t="s">
        <v>1535</v>
      </c>
    </row>
    <row r="126" spans="4:52" ht="15.75" thickBot="1" x14ac:dyDescent="0.3">
      <c r="D126">
        <v>8</v>
      </c>
      <c r="E126" t="s">
        <v>1329</v>
      </c>
      <c r="K126" s="114" t="s">
        <v>1330</v>
      </c>
      <c r="L126" s="113" t="s">
        <v>1573</v>
      </c>
      <c r="M126" s="113" t="s">
        <v>1551</v>
      </c>
      <c r="N126" s="113" t="s">
        <v>1535</v>
      </c>
      <c r="O126" s="113" t="s">
        <v>1535</v>
      </c>
      <c r="P126" s="121" t="s">
        <v>1558</v>
      </c>
      <c r="Q126" s="114" t="s">
        <v>1113</v>
      </c>
      <c r="R126" s="113">
        <v>0</v>
      </c>
      <c r="S126" s="113" t="s">
        <v>1552</v>
      </c>
      <c r="T126" s="113" t="s">
        <v>1535</v>
      </c>
      <c r="U126" s="113" t="s">
        <v>1535</v>
      </c>
      <c r="V126" s="121" t="s">
        <v>1558</v>
      </c>
      <c r="W126" s="114" t="s">
        <v>964</v>
      </c>
      <c r="X126" s="113" t="s">
        <v>1574</v>
      </c>
      <c r="Y126" s="113" t="s">
        <v>1536</v>
      </c>
      <c r="Z126" s="113" t="s">
        <v>1535</v>
      </c>
      <c r="AA126" s="113" t="s">
        <v>1535</v>
      </c>
      <c r="AB126" s="121" t="s">
        <v>1558</v>
      </c>
      <c r="AC126" s="114" t="s">
        <v>1370</v>
      </c>
      <c r="AD126" s="113" t="s">
        <v>1410</v>
      </c>
      <c r="AE126" s="113" t="s">
        <v>1598</v>
      </c>
      <c r="AF126" s="113" t="s">
        <v>1535</v>
      </c>
      <c r="AG126" s="113" t="s">
        <v>1535</v>
      </c>
      <c r="AH126" s="121" t="s">
        <v>1558</v>
      </c>
      <c r="AI126" s="114" t="s">
        <v>1221</v>
      </c>
      <c r="AJ126" s="113" t="s">
        <v>1410</v>
      </c>
      <c r="AK126" s="113" t="s">
        <v>1561</v>
      </c>
      <c r="AL126" s="113" t="s">
        <v>1535</v>
      </c>
      <c r="AM126" s="113" t="s">
        <v>1535</v>
      </c>
      <c r="AN126" s="121" t="s">
        <v>1535</v>
      </c>
      <c r="AO126" s="114" t="s">
        <v>1371</v>
      </c>
      <c r="AP126" s="113" t="s">
        <v>1573</v>
      </c>
      <c r="AQ126" s="113" t="s">
        <v>1561</v>
      </c>
      <c r="AR126" s="113" t="s">
        <v>1535</v>
      </c>
      <c r="AS126" s="113" t="s">
        <v>1535</v>
      </c>
      <c r="AT126" s="121" t="s">
        <v>1558</v>
      </c>
      <c r="AU126" s="116" t="s">
        <v>1372</v>
      </c>
      <c r="AV126" s="117" t="s">
        <v>577</v>
      </c>
      <c r="AW126" s="117" t="s">
        <v>577</v>
      </c>
      <c r="AX126" s="117" t="s">
        <v>577</v>
      </c>
      <c r="AY126" s="117" t="s">
        <v>577</v>
      </c>
      <c r="AZ126" s="118" t="s">
        <v>577</v>
      </c>
    </row>
    <row r="127" spans="4:52" x14ac:dyDescent="0.25">
      <c r="D127">
        <v>9</v>
      </c>
      <c r="K127" s="114" t="s">
        <v>1331</v>
      </c>
      <c r="L127" s="113" t="s">
        <v>1571</v>
      </c>
      <c r="M127" s="113">
        <v>1</v>
      </c>
      <c r="N127" s="113" t="s">
        <v>1535</v>
      </c>
      <c r="O127" s="113" t="s">
        <v>1535</v>
      </c>
      <c r="P127" s="121" t="s">
        <v>1535</v>
      </c>
      <c r="Q127" s="114" t="s">
        <v>836</v>
      </c>
      <c r="R127" s="113" t="s">
        <v>1410</v>
      </c>
      <c r="S127" s="113" t="s">
        <v>577</v>
      </c>
      <c r="T127" s="113" t="s">
        <v>1535</v>
      </c>
      <c r="U127" s="113" t="s">
        <v>1535</v>
      </c>
      <c r="V127" s="121" t="s">
        <v>1558</v>
      </c>
      <c r="W127" s="114" t="s">
        <v>1332</v>
      </c>
      <c r="X127" s="113" t="s">
        <v>1410</v>
      </c>
      <c r="Y127" s="113" t="s">
        <v>1611</v>
      </c>
      <c r="Z127" s="113" t="s">
        <v>1535</v>
      </c>
      <c r="AA127" s="113" t="s">
        <v>1535</v>
      </c>
      <c r="AB127" s="121" t="s">
        <v>1535</v>
      </c>
      <c r="AC127" s="114" t="s">
        <v>1373</v>
      </c>
      <c r="AD127" s="113" t="s">
        <v>1573</v>
      </c>
      <c r="AE127" s="113" t="s">
        <v>1561</v>
      </c>
      <c r="AF127" s="113" t="s">
        <v>1535</v>
      </c>
      <c r="AG127" s="113" t="s">
        <v>1535</v>
      </c>
      <c r="AH127" s="121" t="s">
        <v>1558</v>
      </c>
      <c r="AI127" s="114" t="s">
        <v>1374</v>
      </c>
      <c r="AJ127" s="113" t="s">
        <v>1573</v>
      </c>
      <c r="AK127" s="113" t="s">
        <v>1561</v>
      </c>
      <c r="AL127" s="113" t="s">
        <v>1535</v>
      </c>
      <c r="AM127" s="113" t="s">
        <v>1535</v>
      </c>
      <c r="AN127" s="121" t="s">
        <v>1558</v>
      </c>
      <c r="AO127" s="114" t="s">
        <v>1375</v>
      </c>
      <c r="AP127" s="113" t="s">
        <v>1574</v>
      </c>
      <c r="AQ127" s="113" t="s">
        <v>1561</v>
      </c>
      <c r="AR127" s="113" t="s">
        <v>1558</v>
      </c>
      <c r="AS127" s="113" t="s">
        <v>1535</v>
      </c>
      <c r="AT127" s="115" t="s">
        <v>1558</v>
      </c>
    </row>
    <row r="128" spans="4:52" x14ac:dyDescent="0.25">
      <c r="D128">
        <v>10</v>
      </c>
      <c r="K128" s="114" t="s">
        <v>1333</v>
      </c>
      <c r="L128" s="113">
        <v>0</v>
      </c>
      <c r="M128" s="113" t="s">
        <v>1547</v>
      </c>
      <c r="N128" s="113" t="s">
        <v>1535</v>
      </c>
      <c r="O128" s="113" t="s">
        <v>1535</v>
      </c>
      <c r="P128" s="121" t="s">
        <v>1535</v>
      </c>
      <c r="Q128" s="114" t="s">
        <v>1334</v>
      </c>
      <c r="R128" s="113">
        <v>0</v>
      </c>
      <c r="S128" s="113" t="s">
        <v>577</v>
      </c>
      <c r="T128" s="113" t="s">
        <v>1558</v>
      </c>
      <c r="U128" s="113" t="s">
        <v>1535</v>
      </c>
      <c r="V128" s="121" t="s">
        <v>1535</v>
      </c>
      <c r="W128" s="114" t="s">
        <v>1335</v>
      </c>
      <c r="X128" s="113">
        <v>0</v>
      </c>
      <c r="Y128" s="113" t="s">
        <v>1559</v>
      </c>
      <c r="Z128" s="113" t="s">
        <v>1535</v>
      </c>
      <c r="AA128" s="113" t="s">
        <v>1535</v>
      </c>
      <c r="AB128" s="121" t="s">
        <v>1535</v>
      </c>
      <c r="AC128" s="114" t="s">
        <v>1376</v>
      </c>
      <c r="AD128" s="113" t="s">
        <v>1571</v>
      </c>
      <c r="AE128" s="113" t="s">
        <v>577</v>
      </c>
      <c r="AF128" s="113" t="s">
        <v>1558</v>
      </c>
      <c r="AG128" s="113" t="s">
        <v>1535</v>
      </c>
      <c r="AH128" s="121" t="s">
        <v>1535</v>
      </c>
      <c r="AI128" s="114" t="s">
        <v>1377</v>
      </c>
      <c r="AJ128" s="113" t="s">
        <v>1579</v>
      </c>
      <c r="AK128" s="113" t="s">
        <v>1561</v>
      </c>
      <c r="AL128" s="113" t="s">
        <v>1558</v>
      </c>
      <c r="AM128" s="113" t="s">
        <v>1535</v>
      </c>
      <c r="AN128" s="121" t="s">
        <v>1558</v>
      </c>
      <c r="AO128" s="114" t="s">
        <v>1378</v>
      </c>
      <c r="AP128" s="113" t="s">
        <v>1573</v>
      </c>
      <c r="AQ128" s="113" t="s">
        <v>1673</v>
      </c>
      <c r="AR128" s="113" t="s">
        <v>1535</v>
      </c>
      <c r="AS128" s="113" t="s">
        <v>1558</v>
      </c>
      <c r="AT128" s="115" t="s">
        <v>1535</v>
      </c>
    </row>
    <row r="129" spans="4:46" x14ac:dyDescent="0.25">
      <c r="D129">
        <v>11</v>
      </c>
      <c r="K129" s="114" t="s">
        <v>837</v>
      </c>
      <c r="L129" s="113" t="s">
        <v>1574</v>
      </c>
      <c r="M129" s="113" t="s">
        <v>1559</v>
      </c>
      <c r="N129" s="113" t="s">
        <v>1535</v>
      </c>
      <c r="O129" s="113" t="s">
        <v>1535</v>
      </c>
      <c r="P129" s="121" t="s">
        <v>1558</v>
      </c>
      <c r="Q129" s="114" t="s">
        <v>1336</v>
      </c>
      <c r="R129" s="113" t="s">
        <v>1579</v>
      </c>
      <c r="S129" s="113" t="s">
        <v>1598</v>
      </c>
      <c r="T129" s="113" t="s">
        <v>1535</v>
      </c>
      <c r="U129" s="113" t="s">
        <v>1535</v>
      </c>
      <c r="V129" s="121" t="s">
        <v>1558</v>
      </c>
      <c r="W129" s="114" t="s">
        <v>1337</v>
      </c>
      <c r="X129" s="113" t="s">
        <v>1571</v>
      </c>
      <c r="Y129" s="113" t="s">
        <v>577</v>
      </c>
      <c r="Z129" s="113" t="s">
        <v>1535</v>
      </c>
      <c r="AA129" s="113" t="s">
        <v>1535</v>
      </c>
      <c r="AB129" s="121" t="s">
        <v>1535</v>
      </c>
      <c r="AC129" s="114" t="s">
        <v>1235</v>
      </c>
      <c r="AD129" s="113" t="s">
        <v>1571</v>
      </c>
      <c r="AE129" s="113" t="s">
        <v>577</v>
      </c>
      <c r="AF129" s="113" t="s">
        <v>1535</v>
      </c>
      <c r="AG129" s="113" t="s">
        <v>1535</v>
      </c>
      <c r="AH129" s="121" t="s">
        <v>1558</v>
      </c>
      <c r="AI129" s="114" t="s">
        <v>1379</v>
      </c>
      <c r="AJ129" s="113" t="s">
        <v>577</v>
      </c>
      <c r="AK129" s="113" t="s">
        <v>577</v>
      </c>
      <c r="AL129" s="113" t="s">
        <v>1676</v>
      </c>
      <c r="AM129" s="113" t="s">
        <v>1676</v>
      </c>
      <c r="AN129" s="121" t="s">
        <v>1676</v>
      </c>
      <c r="AO129" s="114" t="s">
        <v>1016</v>
      </c>
      <c r="AP129" s="113" t="s">
        <v>1410</v>
      </c>
      <c r="AQ129" s="113" t="s">
        <v>1561</v>
      </c>
      <c r="AR129" s="113" t="s">
        <v>1535</v>
      </c>
      <c r="AS129" s="113" t="s">
        <v>1535</v>
      </c>
      <c r="AT129" s="115" t="s">
        <v>1558</v>
      </c>
    </row>
    <row r="130" spans="4:46" ht="15.75" thickBot="1" x14ac:dyDescent="0.3">
      <c r="D130">
        <v>12</v>
      </c>
      <c r="K130" s="114" t="s">
        <v>1143</v>
      </c>
      <c r="L130" s="113" t="s">
        <v>1570</v>
      </c>
      <c r="M130" s="113" t="s">
        <v>1547</v>
      </c>
      <c r="N130" s="113" t="s">
        <v>1535</v>
      </c>
      <c r="O130" s="113" t="s">
        <v>1535</v>
      </c>
      <c r="P130" s="121" t="s">
        <v>1558</v>
      </c>
      <c r="Q130" s="114" t="s">
        <v>1338</v>
      </c>
      <c r="R130" s="113" t="s">
        <v>1574</v>
      </c>
      <c r="S130" s="113" t="s">
        <v>577</v>
      </c>
      <c r="T130" s="113" t="s">
        <v>1535</v>
      </c>
      <c r="U130" s="113" t="s">
        <v>1535</v>
      </c>
      <c r="V130" s="121" t="s">
        <v>1535</v>
      </c>
      <c r="W130" s="114" t="s">
        <v>1158</v>
      </c>
      <c r="X130" s="113" t="s">
        <v>1573</v>
      </c>
      <c r="Y130" s="113" t="s">
        <v>1673</v>
      </c>
      <c r="Z130" s="113" t="s">
        <v>1535</v>
      </c>
      <c r="AA130" s="113" t="s">
        <v>1558</v>
      </c>
      <c r="AB130" s="121" t="s">
        <v>1535</v>
      </c>
      <c r="AC130" s="116" t="s">
        <v>1380</v>
      </c>
      <c r="AD130" s="117" t="s">
        <v>1625</v>
      </c>
      <c r="AE130" s="117" t="s">
        <v>1561</v>
      </c>
      <c r="AF130" s="117" t="s">
        <v>1535</v>
      </c>
      <c r="AG130" s="117" t="s">
        <v>1535</v>
      </c>
      <c r="AH130" s="130" t="s">
        <v>1558</v>
      </c>
      <c r="AI130" s="116" t="s">
        <v>1381</v>
      </c>
      <c r="AJ130" s="117">
        <v>0</v>
      </c>
      <c r="AK130" s="117" t="s">
        <v>1655</v>
      </c>
      <c r="AL130" s="117" t="s">
        <v>1535</v>
      </c>
      <c r="AM130" s="117" t="s">
        <v>1535</v>
      </c>
      <c r="AN130" s="130" t="s">
        <v>1558</v>
      </c>
      <c r="AO130" s="116" t="s">
        <v>1382</v>
      </c>
      <c r="AP130" s="117" t="s">
        <v>1571</v>
      </c>
      <c r="AQ130" s="117" t="s">
        <v>1559</v>
      </c>
      <c r="AR130" s="117" t="s">
        <v>1535</v>
      </c>
      <c r="AS130" s="117" t="s">
        <v>1535</v>
      </c>
      <c r="AT130" s="118" t="s">
        <v>1558</v>
      </c>
    </row>
    <row r="131" spans="4:46" x14ac:dyDescent="0.25">
      <c r="D131">
        <v>13</v>
      </c>
      <c r="K131" s="114" t="s">
        <v>1339</v>
      </c>
      <c r="L131" s="113" t="s">
        <v>1573</v>
      </c>
      <c r="M131" s="113" t="s">
        <v>1577</v>
      </c>
      <c r="N131" s="113" t="s">
        <v>1535</v>
      </c>
      <c r="O131" s="113" t="s">
        <v>1535</v>
      </c>
      <c r="P131" s="121" t="s">
        <v>1535</v>
      </c>
      <c r="Q131" s="114" t="s">
        <v>1340</v>
      </c>
      <c r="R131" s="113">
        <v>0</v>
      </c>
      <c r="S131" s="113" t="s">
        <v>1644</v>
      </c>
      <c r="T131" s="113" t="s">
        <v>1535</v>
      </c>
      <c r="U131" s="113" t="s">
        <v>1535</v>
      </c>
      <c r="V131" s="121" t="s">
        <v>1558</v>
      </c>
      <c r="W131" s="114" t="s">
        <v>1341</v>
      </c>
      <c r="X131" s="113" t="s">
        <v>1574</v>
      </c>
      <c r="Y131" s="113" t="s">
        <v>1536</v>
      </c>
      <c r="Z131" s="113" t="s">
        <v>1535</v>
      </c>
      <c r="AA131" s="113" t="s">
        <v>1558</v>
      </c>
      <c r="AB131" s="115" t="s">
        <v>1535</v>
      </c>
    </row>
    <row r="132" spans="4:46" x14ac:dyDescent="0.25">
      <c r="D132">
        <v>14</v>
      </c>
      <c r="K132" s="114" t="s">
        <v>1342</v>
      </c>
      <c r="L132" s="113">
        <v>30</v>
      </c>
      <c r="M132" s="113" t="s">
        <v>577</v>
      </c>
      <c r="N132" s="113" t="s">
        <v>1535</v>
      </c>
      <c r="O132" s="113" t="s">
        <v>1535</v>
      </c>
      <c r="P132" s="121" t="s">
        <v>1535</v>
      </c>
      <c r="Q132" s="114" t="s">
        <v>1252</v>
      </c>
      <c r="R132" s="113" t="s">
        <v>1410</v>
      </c>
      <c r="S132" s="113" t="s">
        <v>1615</v>
      </c>
      <c r="T132" s="113" t="s">
        <v>1535</v>
      </c>
      <c r="U132" s="113" t="s">
        <v>1535</v>
      </c>
      <c r="V132" s="121" t="s">
        <v>1535</v>
      </c>
      <c r="W132" s="114" t="s">
        <v>1251</v>
      </c>
      <c r="X132" s="113" t="s">
        <v>1672</v>
      </c>
      <c r="Y132" s="113" t="s">
        <v>577</v>
      </c>
      <c r="Z132" s="113" t="s">
        <v>1535</v>
      </c>
      <c r="AA132" s="113" t="s">
        <v>1535</v>
      </c>
      <c r="AB132" s="115" t="s">
        <v>1535</v>
      </c>
    </row>
    <row r="133" spans="4:46" x14ac:dyDescent="0.25">
      <c r="D133">
        <v>15</v>
      </c>
      <c r="K133" s="114" t="s">
        <v>1343</v>
      </c>
      <c r="L133" s="113">
        <v>0</v>
      </c>
      <c r="M133" s="113" t="s">
        <v>1549</v>
      </c>
      <c r="N133" s="113" t="s">
        <v>1535</v>
      </c>
      <c r="O133" s="113" t="s">
        <v>1535</v>
      </c>
      <c r="P133" s="121" t="s">
        <v>1558</v>
      </c>
      <c r="Q133" s="114" t="s">
        <v>1344</v>
      </c>
      <c r="R133" s="113" t="s">
        <v>577</v>
      </c>
      <c r="S133" s="113" t="s">
        <v>577</v>
      </c>
      <c r="T133" s="113" t="s">
        <v>1535</v>
      </c>
      <c r="U133" s="113" t="s">
        <v>1535</v>
      </c>
      <c r="V133" s="121" t="s">
        <v>1535</v>
      </c>
      <c r="W133" s="114" t="s">
        <v>1345</v>
      </c>
      <c r="X133" s="113">
        <v>0</v>
      </c>
      <c r="Y133" s="113" t="s">
        <v>1559</v>
      </c>
      <c r="Z133" s="113" t="s">
        <v>1535</v>
      </c>
      <c r="AA133" s="113" t="s">
        <v>1535</v>
      </c>
      <c r="AB133" s="115" t="s">
        <v>1558</v>
      </c>
    </row>
    <row r="134" spans="4:46" ht="15.75" thickBot="1" x14ac:dyDescent="0.3">
      <c r="D134">
        <v>16</v>
      </c>
      <c r="K134" s="116" t="s">
        <v>1346</v>
      </c>
      <c r="L134" s="117" t="s">
        <v>1572</v>
      </c>
      <c r="M134" s="117" t="s">
        <v>1578</v>
      </c>
      <c r="N134" s="117" t="s">
        <v>1535</v>
      </c>
      <c r="O134" s="117" t="s">
        <v>1535</v>
      </c>
      <c r="P134" s="130" t="s">
        <v>1558</v>
      </c>
      <c r="Q134" s="116" t="s">
        <v>1173</v>
      </c>
      <c r="R134" s="117" t="s">
        <v>1571</v>
      </c>
      <c r="S134" s="117" t="s">
        <v>1598</v>
      </c>
      <c r="T134" s="117" t="s">
        <v>1535</v>
      </c>
      <c r="U134" s="117" t="s">
        <v>1558</v>
      </c>
      <c r="V134" s="130" t="s">
        <v>1535</v>
      </c>
      <c r="W134" s="116" t="s">
        <v>1347</v>
      </c>
      <c r="X134" s="117" t="s">
        <v>1571</v>
      </c>
      <c r="Y134" s="117" t="s">
        <v>1561</v>
      </c>
      <c r="Z134" s="117" t="s">
        <v>1535</v>
      </c>
      <c r="AA134" s="117" t="s">
        <v>1535</v>
      </c>
      <c r="AB134" s="118" t="s">
        <v>1558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X337"/>
  <sheetViews>
    <sheetView topLeftCell="A31" zoomScale="85" zoomScaleNormal="85" workbookViewId="0">
      <selection activeCell="B45" sqref="B45"/>
    </sheetView>
  </sheetViews>
  <sheetFormatPr baseColWidth="10" defaultColWidth="10.7109375" defaultRowHeight="15" x14ac:dyDescent="0.25"/>
  <cols>
    <col min="2" max="2" width="13.5703125" bestFit="1" customWidth="1"/>
    <col min="4" max="4" width="11.7109375" bestFit="1" customWidth="1"/>
    <col min="6" max="6" width="19.5703125" bestFit="1" customWidth="1"/>
    <col min="7" max="7" width="20.85546875" customWidth="1"/>
    <col min="8" max="8" width="14.28515625" customWidth="1"/>
    <col min="9" max="9" width="12" customWidth="1"/>
    <col min="12" max="12" width="4.28515625" bestFit="1" customWidth="1"/>
    <col min="13" max="13" width="3.28515625" bestFit="1" customWidth="1"/>
    <col min="15" max="15" width="20.85546875" bestFit="1" customWidth="1"/>
    <col min="16" max="16" width="7.28515625" customWidth="1"/>
    <col min="17" max="17" width="5.7109375" customWidth="1"/>
  </cols>
  <sheetData>
    <row r="2" spans="2:24" x14ac:dyDescent="0.25">
      <c r="B2" t="s">
        <v>3</v>
      </c>
      <c r="D2" t="s">
        <v>31</v>
      </c>
      <c r="F2" t="s">
        <v>45</v>
      </c>
      <c r="G2" t="s">
        <v>355</v>
      </c>
      <c r="H2" t="s">
        <v>317</v>
      </c>
      <c r="I2" t="s">
        <v>316</v>
      </c>
      <c r="K2" t="s">
        <v>46</v>
      </c>
      <c r="L2" t="s">
        <v>317</v>
      </c>
      <c r="M2" t="s">
        <v>51</v>
      </c>
      <c r="O2" t="s">
        <v>48</v>
      </c>
      <c r="P2" t="s">
        <v>51</v>
      </c>
      <c r="R2" t="s">
        <v>47</v>
      </c>
      <c r="S2" t="s">
        <v>51</v>
      </c>
      <c r="U2" t="s">
        <v>550</v>
      </c>
      <c r="V2" t="s">
        <v>550</v>
      </c>
      <c r="X2" t="s">
        <v>49</v>
      </c>
    </row>
    <row r="3" spans="2:24" x14ac:dyDescent="0.25">
      <c r="B3" t="s">
        <v>111</v>
      </c>
      <c r="D3" t="s">
        <v>120</v>
      </c>
      <c r="F3" t="s">
        <v>250</v>
      </c>
      <c r="H3">
        <v>12</v>
      </c>
      <c r="I3">
        <v>10</v>
      </c>
      <c r="K3" t="s">
        <v>306</v>
      </c>
      <c r="L3">
        <v>0</v>
      </c>
      <c r="M3">
        <v>0</v>
      </c>
      <c r="O3" t="s">
        <v>319</v>
      </c>
      <c r="P3">
        <v>10</v>
      </c>
      <c r="R3" t="s">
        <v>1395</v>
      </c>
      <c r="S3">
        <v>0</v>
      </c>
      <c r="U3">
        <v>0</v>
      </c>
      <c r="V3">
        <v>0</v>
      </c>
      <c r="X3" t="s">
        <v>306</v>
      </c>
    </row>
    <row r="4" spans="2:24" x14ac:dyDescent="0.25">
      <c r="B4" t="s">
        <v>112</v>
      </c>
      <c r="D4" t="s">
        <v>121</v>
      </c>
      <c r="F4" t="s">
        <v>1425</v>
      </c>
      <c r="G4" t="s">
        <v>320</v>
      </c>
      <c r="H4">
        <v>12</v>
      </c>
      <c r="I4">
        <v>10</v>
      </c>
      <c r="K4" t="s">
        <v>313</v>
      </c>
      <c r="L4">
        <v>0</v>
      </c>
      <c r="M4">
        <v>-1</v>
      </c>
      <c r="O4" t="s">
        <v>465</v>
      </c>
      <c r="P4">
        <v>8</v>
      </c>
      <c r="R4" t="s">
        <v>548</v>
      </c>
      <c r="S4">
        <v>-1</v>
      </c>
      <c r="U4">
        <v>-1</v>
      </c>
      <c r="V4">
        <v>1</v>
      </c>
      <c r="X4" t="s">
        <v>262</v>
      </c>
    </row>
    <row r="5" spans="2:24" x14ac:dyDescent="0.25">
      <c r="B5" t="s">
        <v>113</v>
      </c>
      <c r="D5" t="s">
        <v>122</v>
      </c>
      <c r="F5" t="s">
        <v>251</v>
      </c>
      <c r="G5" t="s">
        <v>258</v>
      </c>
      <c r="H5">
        <v>10</v>
      </c>
      <c r="I5">
        <v>8</v>
      </c>
      <c r="K5" t="s">
        <v>314</v>
      </c>
      <c r="L5">
        <v>0</v>
      </c>
      <c r="M5">
        <v>-1</v>
      </c>
      <c r="O5" t="s">
        <v>466</v>
      </c>
      <c r="P5">
        <v>7</v>
      </c>
      <c r="R5" t="s">
        <v>549</v>
      </c>
      <c r="S5">
        <v>-1</v>
      </c>
      <c r="U5">
        <v>-2</v>
      </c>
      <c r="V5">
        <v>2</v>
      </c>
    </row>
    <row r="6" spans="2:24" x14ac:dyDescent="0.25">
      <c r="B6" t="s">
        <v>114</v>
      </c>
      <c r="D6" t="s">
        <v>123</v>
      </c>
      <c r="F6" t="s">
        <v>252</v>
      </c>
      <c r="G6" t="s">
        <v>258</v>
      </c>
      <c r="H6">
        <v>9</v>
      </c>
      <c r="I6">
        <v>7</v>
      </c>
      <c r="K6" t="s">
        <v>315</v>
      </c>
      <c r="L6">
        <v>0</v>
      </c>
      <c r="M6">
        <v>-1</v>
      </c>
      <c r="O6" t="s">
        <v>467</v>
      </c>
      <c r="P6">
        <v>6</v>
      </c>
      <c r="U6">
        <v>-3</v>
      </c>
      <c r="V6">
        <v>3</v>
      </c>
    </row>
    <row r="7" spans="2:24" x14ac:dyDescent="0.25">
      <c r="B7" t="s">
        <v>115</v>
      </c>
      <c r="D7" t="s">
        <v>124</v>
      </c>
      <c r="F7" t="s">
        <v>253</v>
      </c>
      <c r="G7" t="s">
        <v>258</v>
      </c>
      <c r="H7">
        <v>9</v>
      </c>
      <c r="I7">
        <v>6</v>
      </c>
      <c r="O7" t="s">
        <v>468</v>
      </c>
      <c r="P7">
        <v>5</v>
      </c>
      <c r="U7">
        <v>-4</v>
      </c>
      <c r="V7">
        <v>4</v>
      </c>
    </row>
    <row r="8" spans="2:24" x14ac:dyDescent="0.25">
      <c r="B8" t="s">
        <v>116</v>
      </c>
      <c r="D8" t="s">
        <v>125</v>
      </c>
      <c r="F8" t="s">
        <v>575</v>
      </c>
      <c r="G8" t="s">
        <v>257</v>
      </c>
      <c r="H8">
        <v>9</v>
      </c>
      <c r="I8">
        <v>5</v>
      </c>
      <c r="O8" t="s">
        <v>469</v>
      </c>
      <c r="P8">
        <v>4</v>
      </c>
      <c r="U8">
        <v>-5</v>
      </c>
      <c r="V8">
        <v>5</v>
      </c>
    </row>
    <row r="9" spans="2:24" x14ac:dyDescent="0.25">
      <c r="B9" t="s">
        <v>353</v>
      </c>
      <c r="D9" t="s">
        <v>126</v>
      </c>
      <c r="F9" t="s">
        <v>576</v>
      </c>
      <c r="G9" t="s">
        <v>257</v>
      </c>
      <c r="H9">
        <v>12</v>
      </c>
      <c r="I9">
        <v>5</v>
      </c>
      <c r="O9" t="s">
        <v>470</v>
      </c>
      <c r="P9">
        <v>3</v>
      </c>
      <c r="U9">
        <v>-6</v>
      </c>
      <c r="V9">
        <v>6</v>
      </c>
    </row>
    <row r="10" spans="2:24" x14ac:dyDescent="0.25">
      <c r="B10" t="s">
        <v>118</v>
      </c>
      <c r="F10" t="s">
        <v>254</v>
      </c>
      <c r="G10" t="s">
        <v>257</v>
      </c>
      <c r="H10">
        <v>6</v>
      </c>
      <c r="I10">
        <v>4</v>
      </c>
      <c r="O10" t="s">
        <v>471</v>
      </c>
      <c r="P10">
        <v>2</v>
      </c>
      <c r="U10">
        <v>-7</v>
      </c>
      <c r="V10">
        <v>7</v>
      </c>
    </row>
    <row r="11" spans="2:24" x14ac:dyDescent="0.25">
      <c r="B11" t="s">
        <v>119</v>
      </c>
      <c r="F11" t="s">
        <v>255</v>
      </c>
      <c r="G11" t="s">
        <v>257</v>
      </c>
      <c r="H11">
        <v>4</v>
      </c>
      <c r="I11">
        <v>3</v>
      </c>
      <c r="U11">
        <v>-8</v>
      </c>
      <c r="V11">
        <v>8</v>
      </c>
    </row>
    <row r="12" spans="2:24" x14ac:dyDescent="0.25">
      <c r="B12" t="s">
        <v>499</v>
      </c>
      <c r="F12" t="s">
        <v>256</v>
      </c>
      <c r="G12" t="s">
        <v>257</v>
      </c>
      <c r="H12">
        <v>3</v>
      </c>
      <c r="I12">
        <v>2</v>
      </c>
      <c r="U12">
        <v>-9</v>
      </c>
      <c r="V12">
        <v>9</v>
      </c>
    </row>
    <row r="13" spans="2:24" x14ac:dyDescent="0.25">
      <c r="B13" t="s">
        <v>500</v>
      </c>
      <c r="U13">
        <v>-10</v>
      </c>
      <c r="V13">
        <v>10</v>
      </c>
    </row>
    <row r="14" spans="2:24" x14ac:dyDescent="0.25">
      <c r="U14">
        <v>-11</v>
      </c>
      <c r="V14">
        <v>11</v>
      </c>
    </row>
    <row r="15" spans="2:24" x14ac:dyDescent="0.25">
      <c r="U15">
        <v>-12</v>
      </c>
      <c r="V15">
        <v>12</v>
      </c>
    </row>
    <row r="17" spans="2:24" x14ac:dyDescent="0.25">
      <c r="B17" t="s">
        <v>3</v>
      </c>
      <c r="C17" t="s">
        <v>334</v>
      </c>
      <c r="E17" t="s">
        <v>3</v>
      </c>
      <c r="F17" t="s">
        <v>344</v>
      </c>
      <c r="G17" t="s">
        <v>333</v>
      </c>
      <c r="O17" t="s">
        <v>261</v>
      </c>
      <c r="P17" t="s">
        <v>566</v>
      </c>
      <c r="Q17" t="s">
        <v>567</v>
      </c>
      <c r="R17" t="s">
        <v>1148</v>
      </c>
      <c r="T17" t="s">
        <v>285</v>
      </c>
      <c r="U17" t="s">
        <v>566</v>
      </c>
      <c r="V17" t="s">
        <v>567</v>
      </c>
      <c r="W17" t="s">
        <v>295</v>
      </c>
      <c r="X17" t="s">
        <v>1467</v>
      </c>
    </row>
    <row r="18" spans="2:24" x14ac:dyDescent="0.25">
      <c r="B18" t="s">
        <v>111</v>
      </c>
      <c r="C18">
        <v>8</v>
      </c>
      <c r="E18" t="s">
        <v>111</v>
      </c>
      <c r="F18" t="s">
        <v>335</v>
      </c>
      <c r="G18" t="s">
        <v>345</v>
      </c>
      <c r="O18" t="s">
        <v>580</v>
      </c>
      <c r="P18" t="s">
        <v>557</v>
      </c>
      <c r="Q18" t="s">
        <v>557</v>
      </c>
      <c r="R18">
        <v>1</v>
      </c>
      <c r="T18" t="s">
        <v>250</v>
      </c>
      <c r="U18">
        <v>0</v>
      </c>
      <c r="V18">
        <v>0</v>
      </c>
      <c r="W18">
        <v>0</v>
      </c>
      <c r="X18">
        <v>1</v>
      </c>
    </row>
    <row r="19" spans="2:24" x14ac:dyDescent="0.25">
      <c r="B19" t="s">
        <v>112</v>
      </c>
      <c r="C19">
        <v>8</v>
      </c>
      <c r="E19" t="s">
        <v>112</v>
      </c>
      <c r="F19" t="s">
        <v>337</v>
      </c>
      <c r="G19" t="s">
        <v>346</v>
      </c>
      <c r="O19" t="s">
        <v>262</v>
      </c>
      <c r="P19" t="s">
        <v>263</v>
      </c>
      <c r="Q19" t="s">
        <v>263</v>
      </c>
      <c r="R19">
        <v>4</v>
      </c>
      <c r="T19" t="s">
        <v>286</v>
      </c>
      <c r="U19" t="s">
        <v>263</v>
      </c>
      <c r="V19" t="s">
        <v>263</v>
      </c>
      <c r="W19">
        <v>2</v>
      </c>
      <c r="X19">
        <v>1</v>
      </c>
    </row>
    <row r="20" spans="2:24" x14ac:dyDescent="0.25">
      <c r="B20" t="s">
        <v>113</v>
      </c>
      <c r="C20">
        <v>10</v>
      </c>
      <c r="E20" t="s">
        <v>113</v>
      </c>
      <c r="F20" t="s">
        <v>336</v>
      </c>
      <c r="G20" t="s">
        <v>347</v>
      </c>
      <c r="O20" t="s">
        <v>1434</v>
      </c>
      <c r="P20" t="s">
        <v>276</v>
      </c>
      <c r="Q20" t="s">
        <v>276</v>
      </c>
      <c r="R20">
        <v>4</v>
      </c>
      <c r="T20" t="s">
        <v>287</v>
      </c>
      <c r="U20" t="s">
        <v>561</v>
      </c>
      <c r="V20" t="s">
        <v>561</v>
      </c>
      <c r="W20">
        <v>1</v>
      </c>
      <c r="X20">
        <v>1</v>
      </c>
    </row>
    <row r="21" spans="2:24" x14ac:dyDescent="0.25">
      <c r="B21" t="s">
        <v>114</v>
      </c>
      <c r="C21">
        <v>10</v>
      </c>
      <c r="E21" t="s">
        <v>114</v>
      </c>
      <c r="F21" t="s">
        <v>338</v>
      </c>
      <c r="G21" t="s">
        <v>348</v>
      </c>
      <c r="O21" t="s">
        <v>264</v>
      </c>
      <c r="P21" t="s">
        <v>265</v>
      </c>
      <c r="Q21" t="s">
        <v>265</v>
      </c>
      <c r="R21">
        <v>4</v>
      </c>
      <c r="T21" t="s">
        <v>268</v>
      </c>
      <c r="U21" t="s">
        <v>269</v>
      </c>
      <c r="V21" t="s">
        <v>269</v>
      </c>
      <c r="W21">
        <v>2</v>
      </c>
      <c r="X21">
        <v>1</v>
      </c>
    </row>
    <row r="22" spans="2:24" x14ac:dyDescent="0.25">
      <c r="B22" t="s">
        <v>115</v>
      </c>
      <c r="C22">
        <v>8</v>
      </c>
      <c r="E22" t="s">
        <v>115</v>
      </c>
      <c r="F22" t="s">
        <v>339</v>
      </c>
      <c r="G22" t="s">
        <v>349</v>
      </c>
      <c r="O22" t="s">
        <v>266</v>
      </c>
      <c r="P22" t="s">
        <v>263</v>
      </c>
      <c r="Q22" t="s">
        <v>267</v>
      </c>
      <c r="R22">
        <v>8</v>
      </c>
      <c r="T22" t="s">
        <v>288</v>
      </c>
      <c r="U22" t="s">
        <v>559</v>
      </c>
      <c r="V22" t="s">
        <v>559</v>
      </c>
      <c r="W22">
        <v>3</v>
      </c>
      <c r="X22">
        <v>1</v>
      </c>
    </row>
    <row r="23" spans="2:24" x14ac:dyDescent="0.25">
      <c r="B23" t="s">
        <v>116</v>
      </c>
      <c r="C23">
        <v>4</v>
      </c>
      <c r="E23" t="s">
        <v>116</v>
      </c>
      <c r="F23" t="s">
        <v>340</v>
      </c>
      <c r="G23" t="s">
        <v>350</v>
      </c>
      <c r="O23" t="s">
        <v>268</v>
      </c>
      <c r="P23" t="s">
        <v>269</v>
      </c>
      <c r="Q23" t="s">
        <v>559</v>
      </c>
      <c r="R23">
        <v>2</v>
      </c>
      <c r="T23" t="s">
        <v>289</v>
      </c>
      <c r="U23" t="s">
        <v>560</v>
      </c>
      <c r="V23" t="s">
        <v>560</v>
      </c>
      <c r="W23">
        <v>1</v>
      </c>
      <c r="X23">
        <v>1</v>
      </c>
    </row>
    <row r="24" spans="2:24" x14ac:dyDescent="0.25">
      <c r="B24" t="s">
        <v>117</v>
      </c>
      <c r="C24">
        <v>4</v>
      </c>
      <c r="E24" t="s">
        <v>117</v>
      </c>
      <c r="F24" t="s">
        <v>342</v>
      </c>
      <c r="G24" t="s">
        <v>296</v>
      </c>
      <c r="O24" t="s">
        <v>270</v>
      </c>
      <c r="P24" t="s">
        <v>276</v>
      </c>
      <c r="Q24" t="s">
        <v>592</v>
      </c>
      <c r="R24">
        <v>6</v>
      </c>
      <c r="T24" t="s">
        <v>290</v>
      </c>
      <c r="U24" t="s">
        <v>263</v>
      </c>
      <c r="V24" t="s">
        <v>263</v>
      </c>
      <c r="W24">
        <v>1</v>
      </c>
      <c r="X24">
        <v>1</v>
      </c>
    </row>
    <row r="25" spans="2:24" x14ac:dyDescent="0.25">
      <c r="B25" t="s">
        <v>118</v>
      </c>
      <c r="C25">
        <v>6</v>
      </c>
      <c r="E25" t="s">
        <v>118</v>
      </c>
      <c r="F25" t="s">
        <v>341</v>
      </c>
      <c r="G25" t="s">
        <v>351</v>
      </c>
      <c r="O25" t="s">
        <v>1433</v>
      </c>
      <c r="P25" t="s">
        <v>556</v>
      </c>
      <c r="Q25" t="s">
        <v>276</v>
      </c>
      <c r="R25">
        <v>5</v>
      </c>
      <c r="T25" t="s">
        <v>291</v>
      </c>
      <c r="U25" t="s">
        <v>263</v>
      </c>
      <c r="V25" t="s">
        <v>263</v>
      </c>
      <c r="W25">
        <v>1</v>
      </c>
      <c r="X25">
        <v>1</v>
      </c>
    </row>
    <row r="26" spans="2:24" x14ac:dyDescent="0.25">
      <c r="B26" t="s">
        <v>119</v>
      </c>
      <c r="C26">
        <v>6</v>
      </c>
      <c r="E26" t="s">
        <v>119</v>
      </c>
      <c r="F26" t="s">
        <v>342</v>
      </c>
      <c r="G26" t="s">
        <v>296</v>
      </c>
      <c r="O26" t="s">
        <v>271</v>
      </c>
      <c r="P26" t="s">
        <v>263</v>
      </c>
      <c r="Q26" t="s">
        <v>265</v>
      </c>
      <c r="R26">
        <v>3</v>
      </c>
      <c r="T26" t="s">
        <v>1432</v>
      </c>
      <c r="U26" t="s">
        <v>276</v>
      </c>
      <c r="V26" t="s">
        <v>276</v>
      </c>
      <c r="W26">
        <v>1</v>
      </c>
      <c r="X26">
        <v>1</v>
      </c>
    </row>
    <row r="27" spans="2:24" x14ac:dyDescent="0.25">
      <c r="B27" t="s">
        <v>499</v>
      </c>
      <c r="C27">
        <v>6</v>
      </c>
      <c r="E27" t="s">
        <v>499</v>
      </c>
      <c r="F27" t="s">
        <v>342</v>
      </c>
      <c r="G27" t="s">
        <v>296</v>
      </c>
      <c r="O27" t="s">
        <v>292</v>
      </c>
      <c r="P27" t="s">
        <v>267</v>
      </c>
      <c r="Q27" t="s">
        <v>293</v>
      </c>
      <c r="R27">
        <v>10</v>
      </c>
      <c r="T27" t="s">
        <v>332</v>
      </c>
      <c r="U27" t="s">
        <v>269</v>
      </c>
      <c r="V27" t="s">
        <v>269</v>
      </c>
      <c r="W27">
        <v>1</v>
      </c>
      <c r="X27">
        <v>1</v>
      </c>
    </row>
    <row r="28" spans="2:24" x14ac:dyDescent="0.25">
      <c r="B28" t="s">
        <v>500</v>
      </c>
      <c r="C28">
        <v>6</v>
      </c>
      <c r="E28" t="s">
        <v>500</v>
      </c>
      <c r="F28" t="s">
        <v>342</v>
      </c>
      <c r="G28" t="s">
        <v>296</v>
      </c>
      <c r="O28" t="s">
        <v>272</v>
      </c>
      <c r="P28" t="s">
        <v>276</v>
      </c>
      <c r="Q28" t="s">
        <v>556</v>
      </c>
      <c r="R28">
        <v>5</v>
      </c>
    </row>
    <row r="29" spans="2:24" x14ac:dyDescent="0.25">
      <c r="O29" t="s">
        <v>273</v>
      </c>
      <c r="P29" t="s">
        <v>265</v>
      </c>
      <c r="Q29" t="s">
        <v>1452</v>
      </c>
      <c r="R29">
        <v>5</v>
      </c>
    </row>
    <row r="30" spans="2:24" x14ac:dyDescent="0.25">
      <c r="B30" t="s">
        <v>3</v>
      </c>
      <c r="C30" t="s">
        <v>553</v>
      </c>
      <c r="D30" t="s">
        <v>554</v>
      </c>
      <c r="E30" t="s">
        <v>552</v>
      </c>
      <c r="O30" t="s">
        <v>274</v>
      </c>
      <c r="P30" t="s">
        <v>276</v>
      </c>
      <c r="Q30" t="s">
        <v>556</v>
      </c>
      <c r="R30">
        <v>7</v>
      </c>
    </row>
    <row r="31" spans="2:24" x14ac:dyDescent="0.25">
      <c r="B31" t="s">
        <v>111</v>
      </c>
      <c r="C31">
        <v>2</v>
      </c>
      <c r="D31">
        <v>4</v>
      </c>
      <c r="E31">
        <v>-3</v>
      </c>
      <c r="G31" t="s">
        <v>565</v>
      </c>
      <c r="O31" t="s">
        <v>275</v>
      </c>
      <c r="P31" t="s">
        <v>556</v>
      </c>
      <c r="Q31" t="s">
        <v>276</v>
      </c>
      <c r="R31">
        <v>6</v>
      </c>
    </row>
    <row r="32" spans="2:24" x14ac:dyDescent="0.25">
      <c r="B32" t="s">
        <v>112</v>
      </c>
      <c r="C32">
        <v>2</v>
      </c>
      <c r="D32">
        <v>5</v>
      </c>
      <c r="E32">
        <v>-4</v>
      </c>
      <c r="G32" t="s">
        <v>461</v>
      </c>
      <c r="H32" t="s">
        <v>578</v>
      </c>
      <c r="O32" t="s">
        <v>294</v>
      </c>
      <c r="P32" t="s">
        <v>557</v>
      </c>
      <c r="Q32">
        <v>1</v>
      </c>
      <c r="R32">
        <v>5</v>
      </c>
    </row>
    <row r="33" spans="2:21" x14ac:dyDescent="0.25">
      <c r="B33" t="s">
        <v>113</v>
      </c>
      <c r="C33">
        <v>4</v>
      </c>
      <c r="D33">
        <v>3</v>
      </c>
      <c r="E33">
        <v>-2</v>
      </c>
      <c r="G33" t="s">
        <v>562</v>
      </c>
      <c r="H33" t="s">
        <v>579</v>
      </c>
      <c r="O33" t="s">
        <v>277</v>
      </c>
      <c r="P33" t="s">
        <v>276</v>
      </c>
      <c r="Q33" t="s">
        <v>265</v>
      </c>
      <c r="R33">
        <v>8</v>
      </c>
    </row>
    <row r="34" spans="2:21" x14ac:dyDescent="0.25">
      <c r="B34" t="s">
        <v>114</v>
      </c>
      <c r="C34">
        <v>3</v>
      </c>
      <c r="D34">
        <v>2</v>
      </c>
      <c r="E34">
        <v>-3</v>
      </c>
      <c r="G34" t="s">
        <v>577</v>
      </c>
      <c r="H34" t="s">
        <v>816</v>
      </c>
      <c r="O34" t="s">
        <v>278</v>
      </c>
      <c r="P34" t="s">
        <v>265</v>
      </c>
      <c r="Q34" t="s">
        <v>265</v>
      </c>
      <c r="R34">
        <v>7</v>
      </c>
    </row>
    <row r="35" spans="2:21" x14ac:dyDescent="0.25">
      <c r="B35" t="s">
        <v>115</v>
      </c>
      <c r="C35">
        <v>3</v>
      </c>
      <c r="D35">
        <v>3</v>
      </c>
      <c r="E35">
        <v>-2</v>
      </c>
      <c r="O35" t="s">
        <v>280</v>
      </c>
      <c r="P35" t="s">
        <v>267</v>
      </c>
      <c r="Q35" t="s">
        <v>281</v>
      </c>
      <c r="R35">
        <v>9</v>
      </c>
    </row>
    <row r="36" spans="2:21" x14ac:dyDescent="0.25">
      <c r="B36" t="s">
        <v>116</v>
      </c>
      <c r="C36">
        <v>1</v>
      </c>
      <c r="D36">
        <v>6</v>
      </c>
      <c r="E36">
        <v>-5</v>
      </c>
      <c r="O36" t="s">
        <v>558</v>
      </c>
      <c r="P36" t="s">
        <v>263</v>
      </c>
      <c r="Q36" t="s">
        <v>265</v>
      </c>
      <c r="R36">
        <v>6</v>
      </c>
    </row>
    <row r="37" spans="2:21" x14ac:dyDescent="0.25">
      <c r="B37" t="s">
        <v>117</v>
      </c>
      <c r="C37">
        <v>1</v>
      </c>
      <c r="D37">
        <v>6</v>
      </c>
      <c r="E37">
        <v>-5</v>
      </c>
      <c r="O37" t="s">
        <v>1460</v>
      </c>
      <c r="P37" t="s">
        <v>1455</v>
      </c>
      <c r="Q37" t="s">
        <v>269</v>
      </c>
      <c r="R37">
        <v>4</v>
      </c>
    </row>
    <row r="38" spans="2:21" x14ac:dyDescent="0.25">
      <c r="B38" t="s">
        <v>118</v>
      </c>
      <c r="C38">
        <v>2</v>
      </c>
      <c r="D38">
        <v>4</v>
      </c>
      <c r="E38">
        <v>-3</v>
      </c>
      <c r="O38" t="s">
        <v>1466</v>
      </c>
      <c r="P38" t="s">
        <v>583</v>
      </c>
      <c r="Q38" t="s">
        <v>276</v>
      </c>
      <c r="R38">
        <v>4</v>
      </c>
    </row>
    <row r="39" spans="2:21" x14ac:dyDescent="0.25">
      <c r="B39" t="s">
        <v>119</v>
      </c>
      <c r="C39">
        <v>3</v>
      </c>
      <c r="D39">
        <v>4</v>
      </c>
      <c r="E39">
        <v>-2</v>
      </c>
      <c r="O39" t="s">
        <v>282</v>
      </c>
      <c r="P39" t="s">
        <v>556</v>
      </c>
      <c r="Q39" t="s">
        <v>263</v>
      </c>
      <c r="R39">
        <v>7</v>
      </c>
    </row>
    <row r="40" spans="2:21" x14ac:dyDescent="0.25">
      <c r="B40" t="s">
        <v>499</v>
      </c>
      <c r="C40">
        <v>2</v>
      </c>
      <c r="D40">
        <v>2</v>
      </c>
      <c r="E40">
        <v>-3</v>
      </c>
      <c r="O40" t="s">
        <v>1532</v>
      </c>
      <c r="P40" t="s">
        <v>276</v>
      </c>
      <c r="Q40" t="s">
        <v>592</v>
      </c>
      <c r="R40">
        <v>4</v>
      </c>
    </row>
    <row r="41" spans="2:21" x14ac:dyDescent="0.25">
      <c r="B41" t="s">
        <v>500</v>
      </c>
      <c r="C41">
        <v>5</v>
      </c>
      <c r="D41">
        <v>4</v>
      </c>
      <c r="E41">
        <v>-2</v>
      </c>
      <c r="O41" t="s">
        <v>283</v>
      </c>
      <c r="P41" t="s">
        <v>556</v>
      </c>
      <c r="Q41" t="s">
        <v>556</v>
      </c>
      <c r="R41">
        <v>6</v>
      </c>
    </row>
    <row r="45" spans="2:21" x14ac:dyDescent="0.25">
      <c r="B45" t="s">
        <v>1470</v>
      </c>
      <c r="C45">
        <v>2</v>
      </c>
      <c r="D45">
        <v>3</v>
      </c>
      <c r="E45">
        <v>4</v>
      </c>
      <c r="F45">
        <v>5</v>
      </c>
      <c r="G45">
        <v>6</v>
      </c>
      <c r="H45">
        <v>7</v>
      </c>
      <c r="I45">
        <v>8</v>
      </c>
      <c r="J45">
        <v>9</v>
      </c>
      <c r="K45">
        <v>10</v>
      </c>
      <c r="L45">
        <v>11</v>
      </c>
      <c r="M45">
        <v>12</v>
      </c>
      <c r="N45">
        <v>13</v>
      </c>
      <c r="O45">
        <v>14</v>
      </c>
      <c r="P45">
        <v>15</v>
      </c>
      <c r="Q45">
        <v>16</v>
      </c>
      <c r="R45">
        <v>17</v>
      </c>
      <c r="S45">
        <v>18</v>
      </c>
      <c r="T45">
        <v>19</v>
      </c>
      <c r="U45">
        <v>20</v>
      </c>
    </row>
    <row r="46" spans="2:21" x14ac:dyDescent="0.25">
      <c r="B46">
        <v>1</v>
      </c>
      <c r="C46">
        <f ca="1">RANDBETWEEN(1,C$45)</f>
        <v>2</v>
      </c>
      <c r="D46">
        <f t="shared" ref="D46:U46" ca="1" si="0">RANDBETWEEN(1,D$45)</f>
        <v>3</v>
      </c>
      <c r="E46">
        <f t="shared" ca="1" si="0"/>
        <v>2</v>
      </c>
      <c r="F46">
        <f t="shared" ca="1" si="0"/>
        <v>1</v>
      </c>
      <c r="G46">
        <f t="shared" ca="1" si="0"/>
        <v>2</v>
      </c>
      <c r="H46">
        <f t="shared" ca="1" si="0"/>
        <v>4</v>
      </c>
      <c r="I46">
        <f t="shared" ca="1" si="0"/>
        <v>1</v>
      </c>
      <c r="J46">
        <f t="shared" ca="1" si="0"/>
        <v>1</v>
      </c>
      <c r="K46">
        <f ca="1">RANDBETWEEN(1,K$45)</f>
        <v>7</v>
      </c>
      <c r="L46">
        <f t="shared" ca="1" si="0"/>
        <v>9</v>
      </c>
      <c r="M46">
        <f t="shared" ca="1" si="0"/>
        <v>3</v>
      </c>
      <c r="N46">
        <f t="shared" ca="1" si="0"/>
        <v>8</v>
      </c>
      <c r="O46">
        <f ca="1">RANDBETWEEN(1,O$45)</f>
        <v>4</v>
      </c>
      <c r="P46">
        <f ca="1">RANDBETWEEN(1,P$45)</f>
        <v>14</v>
      </c>
      <c r="Q46">
        <f ca="1">RANDBETWEEN(1,Q$45)</f>
        <v>6</v>
      </c>
      <c r="R46">
        <f ca="1">RANDBETWEEN(1,R$45)</f>
        <v>9</v>
      </c>
      <c r="S46">
        <f t="shared" ca="1" si="0"/>
        <v>18</v>
      </c>
      <c r="T46">
        <f t="shared" ca="1" si="0"/>
        <v>2</v>
      </c>
      <c r="U46">
        <f t="shared" ca="1" si="0"/>
        <v>2</v>
      </c>
    </row>
    <row r="47" spans="2:21" x14ac:dyDescent="0.25">
      <c r="B47">
        <v>2</v>
      </c>
      <c r="C47">
        <f ca="1">C46+RANDBETWEEN(1,C$45)</f>
        <v>4</v>
      </c>
      <c r="D47">
        <f t="shared" ref="D47:D63" ca="1" si="1">D46+RANDBETWEEN(1,D$45)</f>
        <v>5</v>
      </c>
      <c r="E47">
        <f t="shared" ref="E47:E63" ca="1" si="2">E46+RANDBETWEEN(1,E$45)</f>
        <v>5</v>
      </c>
      <c r="F47">
        <f t="shared" ref="F47:F63" ca="1" si="3">F46+RANDBETWEEN(1,F$45)</f>
        <v>5</v>
      </c>
      <c r="G47">
        <f t="shared" ref="G47:G63" ca="1" si="4">G46+RANDBETWEEN(1,G$45)</f>
        <v>8</v>
      </c>
      <c r="H47">
        <f t="shared" ref="H47:H63" ca="1" si="5">H46+RANDBETWEEN(1,H$45)</f>
        <v>9</v>
      </c>
      <c r="I47">
        <f t="shared" ref="I47:I63" ca="1" si="6">I46+RANDBETWEEN(1,I$45)</f>
        <v>3</v>
      </c>
      <c r="J47">
        <f t="shared" ref="J47:J63" ca="1" si="7">J46+RANDBETWEEN(1,J$45)</f>
        <v>3</v>
      </c>
      <c r="K47">
        <f t="shared" ref="K47:K63" ca="1" si="8">K46+RANDBETWEEN(1,K$45)</f>
        <v>12</v>
      </c>
      <c r="L47">
        <f t="shared" ref="L47:L63" ca="1" si="9">L46+RANDBETWEEN(1,L$45)</f>
        <v>10</v>
      </c>
      <c r="M47">
        <f t="shared" ref="M47:M63" ca="1" si="10">M46+RANDBETWEEN(1,M$45)</f>
        <v>13</v>
      </c>
      <c r="N47">
        <f t="shared" ref="N47:N63" ca="1" si="11">N46+RANDBETWEEN(1,N$45)</f>
        <v>15</v>
      </c>
      <c r="O47">
        <f t="shared" ref="O47:O63" ca="1" si="12">O46+RANDBETWEEN(1,O$45)</f>
        <v>8</v>
      </c>
      <c r="P47">
        <f t="shared" ref="P47:P63" ca="1" si="13">P46+RANDBETWEEN(1,P$45)</f>
        <v>25</v>
      </c>
      <c r="Q47">
        <f t="shared" ref="Q47:Q63" ca="1" si="14">Q46+RANDBETWEEN(1,Q$45)</f>
        <v>22</v>
      </c>
      <c r="R47">
        <f t="shared" ref="R47:R63" ca="1" si="15">R46+RANDBETWEEN(1,R$45)</f>
        <v>19</v>
      </c>
      <c r="S47">
        <f t="shared" ref="S47:S63" ca="1" si="16">S46+RANDBETWEEN(1,S$45)</f>
        <v>26</v>
      </c>
      <c r="T47">
        <f t="shared" ref="T47:T63" ca="1" si="17">T46+RANDBETWEEN(1,T$45)</f>
        <v>13</v>
      </c>
      <c r="U47">
        <f t="shared" ref="U47:U63" ca="1" si="18">U46+RANDBETWEEN(1,U$45)</f>
        <v>13</v>
      </c>
    </row>
    <row r="48" spans="2:21" x14ac:dyDescent="0.25">
      <c r="B48">
        <v>3</v>
      </c>
      <c r="C48">
        <f t="shared" ref="C48:C63" ca="1" si="19">C47+RANDBETWEEN(1,C$45)</f>
        <v>5</v>
      </c>
      <c r="D48">
        <f t="shared" ca="1" si="1"/>
        <v>8</v>
      </c>
      <c r="E48">
        <f t="shared" ca="1" si="2"/>
        <v>8</v>
      </c>
      <c r="F48">
        <f t="shared" ca="1" si="3"/>
        <v>7</v>
      </c>
      <c r="G48">
        <f t="shared" ca="1" si="4"/>
        <v>12</v>
      </c>
      <c r="H48">
        <f t="shared" ca="1" si="5"/>
        <v>15</v>
      </c>
      <c r="I48">
        <f t="shared" ca="1" si="6"/>
        <v>10</v>
      </c>
      <c r="J48">
        <f t="shared" ca="1" si="7"/>
        <v>4</v>
      </c>
      <c r="K48">
        <f t="shared" ca="1" si="8"/>
        <v>22</v>
      </c>
      <c r="L48">
        <f t="shared" ca="1" si="9"/>
        <v>11</v>
      </c>
      <c r="M48">
        <f t="shared" ca="1" si="10"/>
        <v>21</v>
      </c>
      <c r="N48">
        <f t="shared" ca="1" si="11"/>
        <v>21</v>
      </c>
      <c r="O48">
        <f t="shared" ca="1" si="12"/>
        <v>22</v>
      </c>
      <c r="P48">
        <f t="shared" ca="1" si="13"/>
        <v>28</v>
      </c>
      <c r="Q48">
        <f t="shared" ca="1" si="14"/>
        <v>37</v>
      </c>
      <c r="R48">
        <f t="shared" ca="1" si="15"/>
        <v>34</v>
      </c>
      <c r="S48">
        <f t="shared" ca="1" si="16"/>
        <v>32</v>
      </c>
      <c r="T48">
        <f t="shared" ca="1" si="17"/>
        <v>30</v>
      </c>
      <c r="U48">
        <f t="shared" ca="1" si="18"/>
        <v>20</v>
      </c>
    </row>
    <row r="49" spans="2:21" x14ac:dyDescent="0.25">
      <c r="B49">
        <v>4</v>
      </c>
      <c r="C49">
        <f t="shared" ca="1" si="19"/>
        <v>7</v>
      </c>
      <c r="D49">
        <f t="shared" ca="1" si="1"/>
        <v>9</v>
      </c>
      <c r="E49">
        <f t="shared" ca="1" si="2"/>
        <v>11</v>
      </c>
      <c r="F49">
        <f t="shared" ca="1" si="3"/>
        <v>8</v>
      </c>
      <c r="G49">
        <f t="shared" ca="1" si="4"/>
        <v>16</v>
      </c>
      <c r="H49">
        <f t="shared" ca="1" si="5"/>
        <v>19</v>
      </c>
      <c r="I49">
        <f t="shared" ca="1" si="6"/>
        <v>16</v>
      </c>
      <c r="J49">
        <f t="shared" ca="1" si="7"/>
        <v>13</v>
      </c>
      <c r="K49">
        <f t="shared" ca="1" si="8"/>
        <v>24</v>
      </c>
      <c r="L49">
        <f t="shared" ca="1" si="9"/>
        <v>16</v>
      </c>
      <c r="M49">
        <f t="shared" ca="1" si="10"/>
        <v>31</v>
      </c>
      <c r="N49">
        <f t="shared" ca="1" si="11"/>
        <v>34</v>
      </c>
      <c r="O49">
        <f t="shared" ca="1" si="12"/>
        <v>30</v>
      </c>
      <c r="P49">
        <f t="shared" ca="1" si="13"/>
        <v>36</v>
      </c>
      <c r="Q49">
        <f t="shared" ca="1" si="14"/>
        <v>45</v>
      </c>
      <c r="R49">
        <f t="shared" ca="1" si="15"/>
        <v>37</v>
      </c>
      <c r="S49">
        <f t="shared" ca="1" si="16"/>
        <v>42</v>
      </c>
      <c r="T49">
        <f t="shared" ca="1" si="17"/>
        <v>32</v>
      </c>
      <c r="U49">
        <f t="shared" ca="1" si="18"/>
        <v>29</v>
      </c>
    </row>
    <row r="50" spans="2:21" x14ac:dyDescent="0.25">
      <c r="B50">
        <v>5</v>
      </c>
      <c r="C50">
        <f t="shared" ca="1" si="19"/>
        <v>8</v>
      </c>
      <c r="D50">
        <f t="shared" ca="1" si="1"/>
        <v>11</v>
      </c>
      <c r="E50">
        <f t="shared" ca="1" si="2"/>
        <v>15</v>
      </c>
      <c r="F50">
        <f t="shared" ca="1" si="3"/>
        <v>10</v>
      </c>
      <c r="G50">
        <f t="shared" ca="1" si="4"/>
        <v>21</v>
      </c>
      <c r="H50">
        <f t="shared" ca="1" si="5"/>
        <v>26</v>
      </c>
      <c r="I50">
        <f t="shared" ca="1" si="6"/>
        <v>24</v>
      </c>
      <c r="J50">
        <f t="shared" ca="1" si="7"/>
        <v>15</v>
      </c>
      <c r="K50">
        <f t="shared" ca="1" si="8"/>
        <v>33</v>
      </c>
      <c r="L50">
        <f t="shared" ca="1" si="9"/>
        <v>27</v>
      </c>
      <c r="M50">
        <f t="shared" ca="1" si="10"/>
        <v>43</v>
      </c>
      <c r="N50">
        <f t="shared" ca="1" si="11"/>
        <v>38</v>
      </c>
      <c r="O50">
        <f t="shared" ca="1" si="12"/>
        <v>33</v>
      </c>
      <c r="P50">
        <f t="shared" ca="1" si="13"/>
        <v>49</v>
      </c>
      <c r="Q50">
        <f t="shared" ca="1" si="14"/>
        <v>61</v>
      </c>
      <c r="R50">
        <f t="shared" ca="1" si="15"/>
        <v>53</v>
      </c>
      <c r="S50">
        <f t="shared" ca="1" si="16"/>
        <v>44</v>
      </c>
      <c r="T50">
        <f t="shared" ca="1" si="17"/>
        <v>47</v>
      </c>
      <c r="U50">
        <f t="shared" ca="1" si="18"/>
        <v>46</v>
      </c>
    </row>
    <row r="51" spans="2:21" x14ac:dyDescent="0.25">
      <c r="B51">
        <v>6</v>
      </c>
      <c r="C51">
        <f t="shared" ca="1" si="19"/>
        <v>10</v>
      </c>
      <c r="D51">
        <f t="shared" ca="1" si="1"/>
        <v>13</v>
      </c>
      <c r="E51">
        <f t="shared" ca="1" si="2"/>
        <v>17</v>
      </c>
      <c r="F51">
        <f t="shared" ca="1" si="3"/>
        <v>15</v>
      </c>
      <c r="G51">
        <f t="shared" ca="1" si="4"/>
        <v>24</v>
      </c>
      <c r="H51">
        <f t="shared" ca="1" si="5"/>
        <v>29</v>
      </c>
      <c r="I51">
        <f t="shared" ca="1" si="6"/>
        <v>29</v>
      </c>
      <c r="J51">
        <f t="shared" ca="1" si="7"/>
        <v>21</v>
      </c>
      <c r="K51">
        <f t="shared" ca="1" si="8"/>
        <v>39</v>
      </c>
      <c r="L51">
        <f t="shared" ca="1" si="9"/>
        <v>30</v>
      </c>
      <c r="M51">
        <f t="shared" ca="1" si="10"/>
        <v>55</v>
      </c>
      <c r="N51">
        <f t="shared" ca="1" si="11"/>
        <v>40</v>
      </c>
      <c r="O51">
        <f t="shared" ca="1" si="12"/>
        <v>42</v>
      </c>
      <c r="P51">
        <f t="shared" ca="1" si="13"/>
        <v>50</v>
      </c>
      <c r="Q51">
        <f t="shared" ca="1" si="14"/>
        <v>68</v>
      </c>
      <c r="R51">
        <f t="shared" ca="1" si="15"/>
        <v>55</v>
      </c>
      <c r="S51">
        <f t="shared" ca="1" si="16"/>
        <v>45</v>
      </c>
      <c r="T51">
        <f t="shared" ca="1" si="17"/>
        <v>54</v>
      </c>
      <c r="U51">
        <f t="shared" ca="1" si="18"/>
        <v>65</v>
      </c>
    </row>
    <row r="52" spans="2:21" x14ac:dyDescent="0.25">
      <c r="B52">
        <v>7</v>
      </c>
      <c r="C52">
        <f t="shared" ca="1" si="19"/>
        <v>12</v>
      </c>
      <c r="D52">
        <f t="shared" ca="1" si="1"/>
        <v>14</v>
      </c>
      <c r="E52">
        <f t="shared" ca="1" si="2"/>
        <v>19</v>
      </c>
      <c r="F52">
        <f t="shared" ca="1" si="3"/>
        <v>20</v>
      </c>
      <c r="G52">
        <f t="shared" ca="1" si="4"/>
        <v>30</v>
      </c>
      <c r="H52">
        <f t="shared" ca="1" si="5"/>
        <v>35</v>
      </c>
      <c r="I52">
        <f t="shared" ca="1" si="6"/>
        <v>33</v>
      </c>
      <c r="J52">
        <f t="shared" ca="1" si="7"/>
        <v>26</v>
      </c>
      <c r="K52">
        <f t="shared" ca="1" si="8"/>
        <v>40</v>
      </c>
      <c r="L52">
        <f t="shared" ca="1" si="9"/>
        <v>36</v>
      </c>
      <c r="M52">
        <f t="shared" ca="1" si="10"/>
        <v>62</v>
      </c>
      <c r="N52">
        <f t="shared" ca="1" si="11"/>
        <v>48</v>
      </c>
      <c r="O52">
        <f t="shared" ca="1" si="12"/>
        <v>49</v>
      </c>
      <c r="P52">
        <f t="shared" ca="1" si="13"/>
        <v>57</v>
      </c>
      <c r="Q52">
        <f t="shared" ca="1" si="14"/>
        <v>80</v>
      </c>
      <c r="R52">
        <f t="shared" ca="1" si="15"/>
        <v>69</v>
      </c>
      <c r="S52">
        <f t="shared" ca="1" si="16"/>
        <v>46</v>
      </c>
      <c r="T52">
        <f t="shared" ca="1" si="17"/>
        <v>68</v>
      </c>
      <c r="U52">
        <f t="shared" ca="1" si="18"/>
        <v>75</v>
      </c>
    </row>
    <row r="53" spans="2:21" x14ac:dyDescent="0.25">
      <c r="B53">
        <v>8</v>
      </c>
      <c r="C53">
        <f t="shared" ca="1" si="19"/>
        <v>14</v>
      </c>
      <c r="D53">
        <f t="shared" ca="1" si="1"/>
        <v>16</v>
      </c>
      <c r="E53">
        <f t="shared" ca="1" si="2"/>
        <v>23</v>
      </c>
      <c r="F53">
        <f t="shared" ca="1" si="3"/>
        <v>22</v>
      </c>
      <c r="G53">
        <f t="shared" ca="1" si="4"/>
        <v>32</v>
      </c>
      <c r="H53">
        <f t="shared" ca="1" si="5"/>
        <v>38</v>
      </c>
      <c r="I53">
        <f t="shared" ca="1" si="6"/>
        <v>41</v>
      </c>
      <c r="J53">
        <f t="shared" ca="1" si="7"/>
        <v>33</v>
      </c>
      <c r="K53">
        <f t="shared" ca="1" si="8"/>
        <v>48</v>
      </c>
      <c r="L53">
        <f t="shared" ca="1" si="9"/>
        <v>39</v>
      </c>
      <c r="M53">
        <f t="shared" ca="1" si="10"/>
        <v>64</v>
      </c>
      <c r="N53">
        <f t="shared" ca="1" si="11"/>
        <v>50</v>
      </c>
      <c r="O53">
        <f t="shared" ca="1" si="12"/>
        <v>53</v>
      </c>
      <c r="P53">
        <f t="shared" ca="1" si="13"/>
        <v>61</v>
      </c>
      <c r="Q53">
        <f t="shared" ca="1" si="14"/>
        <v>88</v>
      </c>
      <c r="R53">
        <f t="shared" ca="1" si="15"/>
        <v>85</v>
      </c>
      <c r="S53">
        <f t="shared" ca="1" si="16"/>
        <v>57</v>
      </c>
      <c r="T53">
        <f t="shared" ca="1" si="17"/>
        <v>75</v>
      </c>
      <c r="U53">
        <f t="shared" ca="1" si="18"/>
        <v>89</v>
      </c>
    </row>
    <row r="54" spans="2:21" x14ac:dyDescent="0.25">
      <c r="B54">
        <v>9</v>
      </c>
      <c r="C54">
        <f t="shared" ca="1" si="19"/>
        <v>16</v>
      </c>
      <c r="D54">
        <f t="shared" ca="1" si="1"/>
        <v>19</v>
      </c>
      <c r="E54">
        <f t="shared" ca="1" si="2"/>
        <v>24</v>
      </c>
      <c r="F54">
        <f t="shared" ca="1" si="3"/>
        <v>24</v>
      </c>
      <c r="G54">
        <f t="shared" ca="1" si="4"/>
        <v>34</v>
      </c>
      <c r="H54">
        <f t="shared" ca="1" si="5"/>
        <v>45</v>
      </c>
      <c r="I54">
        <f t="shared" ca="1" si="6"/>
        <v>47</v>
      </c>
      <c r="J54">
        <f t="shared" ca="1" si="7"/>
        <v>35</v>
      </c>
      <c r="K54">
        <f t="shared" ca="1" si="8"/>
        <v>54</v>
      </c>
      <c r="L54">
        <f t="shared" ca="1" si="9"/>
        <v>46</v>
      </c>
      <c r="M54">
        <f t="shared" ca="1" si="10"/>
        <v>65</v>
      </c>
      <c r="N54">
        <f t="shared" ca="1" si="11"/>
        <v>51</v>
      </c>
      <c r="O54">
        <f t="shared" ca="1" si="12"/>
        <v>62</v>
      </c>
      <c r="P54">
        <f t="shared" ca="1" si="13"/>
        <v>62</v>
      </c>
      <c r="Q54">
        <f t="shared" ca="1" si="14"/>
        <v>104</v>
      </c>
      <c r="R54">
        <f t="shared" ca="1" si="15"/>
        <v>90</v>
      </c>
      <c r="S54">
        <f t="shared" ca="1" si="16"/>
        <v>71</v>
      </c>
      <c r="T54">
        <f t="shared" ca="1" si="17"/>
        <v>84</v>
      </c>
      <c r="U54">
        <f t="shared" ca="1" si="18"/>
        <v>99</v>
      </c>
    </row>
    <row r="55" spans="2:21" x14ac:dyDescent="0.25">
      <c r="B55">
        <v>10</v>
      </c>
      <c r="C55">
        <f t="shared" ca="1" si="19"/>
        <v>18</v>
      </c>
      <c r="D55">
        <f t="shared" ca="1" si="1"/>
        <v>22</v>
      </c>
      <c r="E55">
        <f t="shared" ca="1" si="2"/>
        <v>28</v>
      </c>
      <c r="F55">
        <f t="shared" ca="1" si="3"/>
        <v>29</v>
      </c>
      <c r="G55">
        <f t="shared" ca="1" si="4"/>
        <v>35</v>
      </c>
      <c r="H55">
        <f t="shared" ca="1" si="5"/>
        <v>48</v>
      </c>
      <c r="I55">
        <f t="shared" ca="1" si="6"/>
        <v>52</v>
      </c>
      <c r="J55">
        <f t="shared" ca="1" si="7"/>
        <v>44</v>
      </c>
      <c r="K55">
        <f t="shared" ca="1" si="8"/>
        <v>57</v>
      </c>
      <c r="L55">
        <f t="shared" ca="1" si="9"/>
        <v>56</v>
      </c>
      <c r="M55">
        <f t="shared" ca="1" si="10"/>
        <v>68</v>
      </c>
      <c r="N55">
        <f t="shared" ca="1" si="11"/>
        <v>55</v>
      </c>
      <c r="O55">
        <f t="shared" ca="1" si="12"/>
        <v>67</v>
      </c>
      <c r="P55">
        <f t="shared" ca="1" si="13"/>
        <v>73</v>
      </c>
      <c r="Q55">
        <f t="shared" ca="1" si="14"/>
        <v>114</v>
      </c>
      <c r="R55">
        <f t="shared" ca="1" si="15"/>
        <v>95</v>
      </c>
      <c r="S55">
        <f t="shared" ca="1" si="16"/>
        <v>74</v>
      </c>
      <c r="T55">
        <f t="shared" ca="1" si="17"/>
        <v>94</v>
      </c>
      <c r="U55">
        <f t="shared" ca="1" si="18"/>
        <v>118</v>
      </c>
    </row>
    <row r="56" spans="2:21" x14ac:dyDescent="0.25">
      <c r="B56">
        <v>11</v>
      </c>
      <c r="C56">
        <f t="shared" ca="1" si="19"/>
        <v>20</v>
      </c>
      <c r="D56">
        <f t="shared" ca="1" si="1"/>
        <v>23</v>
      </c>
      <c r="E56">
        <f t="shared" ca="1" si="2"/>
        <v>30</v>
      </c>
      <c r="F56">
        <f t="shared" ca="1" si="3"/>
        <v>33</v>
      </c>
      <c r="G56">
        <f t="shared" ca="1" si="4"/>
        <v>41</v>
      </c>
      <c r="H56">
        <f t="shared" ca="1" si="5"/>
        <v>49</v>
      </c>
      <c r="I56">
        <f t="shared" ca="1" si="6"/>
        <v>57</v>
      </c>
      <c r="J56">
        <f t="shared" ca="1" si="7"/>
        <v>52</v>
      </c>
      <c r="K56">
        <f t="shared" ca="1" si="8"/>
        <v>61</v>
      </c>
      <c r="L56">
        <f t="shared" ca="1" si="9"/>
        <v>60</v>
      </c>
      <c r="M56">
        <f t="shared" ca="1" si="10"/>
        <v>75</v>
      </c>
      <c r="N56">
        <f t="shared" ca="1" si="11"/>
        <v>59</v>
      </c>
      <c r="O56">
        <f t="shared" ca="1" si="12"/>
        <v>75</v>
      </c>
      <c r="P56">
        <f t="shared" ca="1" si="13"/>
        <v>76</v>
      </c>
      <c r="Q56">
        <f t="shared" ca="1" si="14"/>
        <v>127</v>
      </c>
      <c r="R56">
        <f t="shared" ca="1" si="15"/>
        <v>105</v>
      </c>
      <c r="S56">
        <f t="shared" ca="1" si="16"/>
        <v>83</v>
      </c>
      <c r="T56">
        <f t="shared" ca="1" si="17"/>
        <v>108</v>
      </c>
      <c r="U56">
        <f t="shared" ca="1" si="18"/>
        <v>119</v>
      </c>
    </row>
    <row r="57" spans="2:21" x14ac:dyDescent="0.25">
      <c r="B57">
        <v>12</v>
      </c>
      <c r="C57">
        <f t="shared" ca="1" si="19"/>
        <v>22</v>
      </c>
      <c r="D57">
        <f t="shared" ca="1" si="1"/>
        <v>24</v>
      </c>
      <c r="E57">
        <f t="shared" ca="1" si="2"/>
        <v>34</v>
      </c>
      <c r="F57">
        <f t="shared" ca="1" si="3"/>
        <v>36</v>
      </c>
      <c r="G57">
        <f t="shared" ca="1" si="4"/>
        <v>42</v>
      </c>
      <c r="H57">
        <f t="shared" ca="1" si="5"/>
        <v>50</v>
      </c>
      <c r="I57">
        <f t="shared" ca="1" si="6"/>
        <v>59</v>
      </c>
      <c r="J57">
        <f t="shared" ca="1" si="7"/>
        <v>60</v>
      </c>
      <c r="K57">
        <f t="shared" ca="1" si="8"/>
        <v>68</v>
      </c>
      <c r="L57">
        <f t="shared" ca="1" si="9"/>
        <v>65</v>
      </c>
      <c r="M57">
        <f t="shared" ca="1" si="10"/>
        <v>79</v>
      </c>
      <c r="N57">
        <f t="shared" ca="1" si="11"/>
        <v>62</v>
      </c>
      <c r="O57">
        <f t="shared" ca="1" si="12"/>
        <v>88</v>
      </c>
      <c r="P57">
        <f t="shared" ca="1" si="13"/>
        <v>86</v>
      </c>
      <c r="Q57">
        <f t="shared" ca="1" si="14"/>
        <v>130</v>
      </c>
      <c r="R57">
        <f t="shared" ca="1" si="15"/>
        <v>122</v>
      </c>
      <c r="S57">
        <f t="shared" ca="1" si="16"/>
        <v>85</v>
      </c>
      <c r="T57">
        <f t="shared" ca="1" si="17"/>
        <v>127</v>
      </c>
      <c r="U57">
        <f t="shared" ca="1" si="18"/>
        <v>138</v>
      </c>
    </row>
    <row r="58" spans="2:21" x14ac:dyDescent="0.25">
      <c r="B58">
        <v>13</v>
      </c>
      <c r="C58">
        <f t="shared" ca="1" si="19"/>
        <v>24</v>
      </c>
      <c r="D58">
        <f t="shared" ca="1" si="1"/>
        <v>27</v>
      </c>
      <c r="E58">
        <f t="shared" ca="1" si="2"/>
        <v>38</v>
      </c>
      <c r="F58">
        <f t="shared" ca="1" si="3"/>
        <v>38</v>
      </c>
      <c r="G58">
        <f t="shared" ca="1" si="4"/>
        <v>46</v>
      </c>
      <c r="H58">
        <f t="shared" ca="1" si="5"/>
        <v>54</v>
      </c>
      <c r="I58">
        <f t="shared" ca="1" si="6"/>
        <v>62</v>
      </c>
      <c r="J58">
        <f t="shared" ca="1" si="7"/>
        <v>67</v>
      </c>
      <c r="K58">
        <f t="shared" ca="1" si="8"/>
        <v>75</v>
      </c>
      <c r="L58">
        <f t="shared" ca="1" si="9"/>
        <v>69</v>
      </c>
      <c r="M58">
        <f t="shared" ca="1" si="10"/>
        <v>82</v>
      </c>
      <c r="N58">
        <f t="shared" ca="1" si="11"/>
        <v>70</v>
      </c>
      <c r="O58">
        <f t="shared" ca="1" si="12"/>
        <v>92</v>
      </c>
      <c r="P58">
        <f t="shared" ca="1" si="13"/>
        <v>89</v>
      </c>
      <c r="Q58">
        <f t="shared" ca="1" si="14"/>
        <v>144</v>
      </c>
      <c r="R58">
        <f t="shared" ca="1" si="15"/>
        <v>123</v>
      </c>
      <c r="S58">
        <f t="shared" ca="1" si="16"/>
        <v>86</v>
      </c>
      <c r="T58">
        <f t="shared" ca="1" si="17"/>
        <v>139</v>
      </c>
      <c r="U58">
        <f t="shared" ca="1" si="18"/>
        <v>145</v>
      </c>
    </row>
    <row r="59" spans="2:21" x14ac:dyDescent="0.25">
      <c r="B59">
        <v>14</v>
      </c>
      <c r="C59">
        <f t="shared" ca="1" si="19"/>
        <v>25</v>
      </c>
      <c r="D59">
        <f t="shared" ca="1" si="1"/>
        <v>29</v>
      </c>
      <c r="E59">
        <f t="shared" ca="1" si="2"/>
        <v>42</v>
      </c>
      <c r="F59">
        <f t="shared" ca="1" si="3"/>
        <v>41</v>
      </c>
      <c r="G59">
        <f t="shared" ca="1" si="4"/>
        <v>47</v>
      </c>
      <c r="H59">
        <f t="shared" ca="1" si="5"/>
        <v>59</v>
      </c>
      <c r="I59">
        <f t="shared" ca="1" si="6"/>
        <v>67</v>
      </c>
      <c r="J59">
        <f t="shared" ca="1" si="7"/>
        <v>73</v>
      </c>
      <c r="K59">
        <f t="shared" ca="1" si="8"/>
        <v>78</v>
      </c>
      <c r="L59">
        <f t="shared" ca="1" si="9"/>
        <v>77</v>
      </c>
      <c r="M59">
        <f t="shared" ca="1" si="10"/>
        <v>85</v>
      </c>
      <c r="N59">
        <f t="shared" ca="1" si="11"/>
        <v>76</v>
      </c>
      <c r="O59">
        <f t="shared" ca="1" si="12"/>
        <v>93</v>
      </c>
      <c r="P59">
        <f t="shared" ca="1" si="13"/>
        <v>94</v>
      </c>
      <c r="Q59">
        <f t="shared" ca="1" si="14"/>
        <v>147</v>
      </c>
      <c r="R59">
        <f t="shared" ca="1" si="15"/>
        <v>126</v>
      </c>
      <c r="S59">
        <f t="shared" ca="1" si="16"/>
        <v>90</v>
      </c>
      <c r="T59">
        <f t="shared" ca="1" si="17"/>
        <v>158</v>
      </c>
      <c r="U59">
        <f t="shared" ca="1" si="18"/>
        <v>157</v>
      </c>
    </row>
    <row r="60" spans="2:21" x14ac:dyDescent="0.25">
      <c r="B60">
        <v>15</v>
      </c>
      <c r="C60">
        <f t="shared" ca="1" si="19"/>
        <v>27</v>
      </c>
      <c r="D60">
        <f t="shared" ca="1" si="1"/>
        <v>32</v>
      </c>
      <c r="E60">
        <f t="shared" ca="1" si="2"/>
        <v>44</v>
      </c>
      <c r="F60">
        <f t="shared" ca="1" si="3"/>
        <v>42</v>
      </c>
      <c r="G60">
        <f t="shared" ca="1" si="4"/>
        <v>49</v>
      </c>
      <c r="H60">
        <f t="shared" ca="1" si="5"/>
        <v>62</v>
      </c>
      <c r="I60">
        <f t="shared" ca="1" si="6"/>
        <v>72</v>
      </c>
      <c r="J60">
        <f t="shared" ca="1" si="7"/>
        <v>80</v>
      </c>
      <c r="K60">
        <f t="shared" ca="1" si="8"/>
        <v>79</v>
      </c>
      <c r="L60">
        <f t="shared" ca="1" si="9"/>
        <v>84</v>
      </c>
      <c r="M60">
        <f t="shared" ca="1" si="10"/>
        <v>87</v>
      </c>
      <c r="N60">
        <f t="shared" ca="1" si="11"/>
        <v>82</v>
      </c>
      <c r="O60">
        <f t="shared" ca="1" si="12"/>
        <v>102</v>
      </c>
      <c r="P60">
        <f t="shared" ca="1" si="13"/>
        <v>107</v>
      </c>
      <c r="Q60">
        <f t="shared" ca="1" si="14"/>
        <v>156</v>
      </c>
      <c r="R60">
        <f t="shared" ca="1" si="15"/>
        <v>134</v>
      </c>
      <c r="S60">
        <f t="shared" ca="1" si="16"/>
        <v>99</v>
      </c>
      <c r="T60">
        <f t="shared" ca="1" si="17"/>
        <v>174</v>
      </c>
      <c r="U60">
        <f t="shared" ca="1" si="18"/>
        <v>175</v>
      </c>
    </row>
    <row r="61" spans="2:21" x14ac:dyDescent="0.25">
      <c r="B61">
        <v>16</v>
      </c>
      <c r="C61">
        <f t="shared" ca="1" si="19"/>
        <v>28</v>
      </c>
      <c r="D61">
        <f t="shared" ca="1" si="1"/>
        <v>34</v>
      </c>
      <c r="E61">
        <f t="shared" ca="1" si="2"/>
        <v>47</v>
      </c>
      <c r="F61">
        <f t="shared" ca="1" si="3"/>
        <v>44</v>
      </c>
      <c r="G61">
        <f t="shared" ca="1" si="4"/>
        <v>55</v>
      </c>
      <c r="H61">
        <f t="shared" ca="1" si="5"/>
        <v>68</v>
      </c>
      <c r="I61">
        <f t="shared" ca="1" si="6"/>
        <v>77</v>
      </c>
      <c r="J61">
        <f t="shared" ca="1" si="7"/>
        <v>88</v>
      </c>
      <c r="K61">
        <f t="shared" ca="1" si="8"/>
        <v>87</v>
      </c>
      <c r="L61">
        <f t="shared" ca="1" si="9"/>
        <v>89</v>
      </c>
      <c r="M61">
        <f t="shared" ca="1" si="10"/>
        <v>93</v>
      </c>
      <c r="N61">
        <f t="shared" ca="1" si="11"/>
        <v>83</v>
      </c>
      <c r="O61">
        <f t="shared" ca="1" si="12"/>
        <v>106</v>
      </c>
      <c r="P61">
        <f t="shared" ca="1" si="13"/>
        <v>111</v>
      </c>
      <c r="Q61">
        <f t="shared" ca="1" si="14"/>
        <v>165</v>
      </c>
      <c r="R61">
        <f t="shared" ca="1" si="15"/>
        <v>147</v>
      </c>
      <c r="S61">
        <f t="shared" ca="1" si="16"/>
        <v>116</v>
      </c>
      <c r="T61">
        <f t="shared" ca="1" si="17"/>
        <v>175</v>
      </c>
      <c r="U61">
        <f t="shared" ca="1" si="18"/>
        <v>176</v>
      </c>
    </row>
    <row r="62" spans="2:21" x14ac:dyDescent="0.25">
      <c r="B62">
        <v>17</v>
      </c>
      <c r="C62">
        <f t="shared" ca="1" si="19"/>
        <v>29</v>
      </c>
      <c r="D62">
        <f t="shared" ca="1" si="1"/>
        <v>37</v>
      </c>
      <c r="E62">
        <f t="shared" ca="1" si="2"/>
        <v>51</v>
      </c>
      <c r="F62">
        <f t="shared" ca="1" si="3"/>
        <v>48</v>
      </c>
      <c r="G62">
        <f t="shared" ca="1" si="4"/>
        <v>61</v>
      </c>
      <c r="H62">
        <f t="shared" ca="1" si="5"/>
        <v>74</v>
      </c>
      <c r="I62">
        <f t="shared" ca="1" si="6"/>
        <v>80</v>
      </c>
      <c r="J62">
        <f t="shared" ca="1" si="7"/>
        <v>93</v>
      </c>
      <c r="K62">
        <f t="shared" ca="1" si="8"/>
        <v>90</v>
      </c>
      <c r="L62">
        <f t="shared" ca="1" si="9"/>
        <v>99</v>
      </c>
      <c r="M62">
        <f t="shared" ca="1" si="10"/>
        <v>98</v>
      </c>
      <c r="N62">
        <f t="shared" ca="1" si="11"/>
        <v>92</v>
      </c>
      <c r="O62">
        <f t="shared" ca="1" si="12"/>
        <v>110</v>
      </c>
      <c r="P62">
        <f t="shared" ca="1" si="13"/>
        <v>116</v>
      </c>
      <c r="Q62">
        <f t="shared" ca="1" si="14"/>
        <v>168</v>
      </c>
      <c r="R62">
        <f t="shared" ca="1" si="15"/>
        <v>151</v>
      </c>
      <c r="S62">
        <f t="shared" ca="1" si="16"/>
        <v>122</v>
      </c>
      <c r="T62">
        <f t="shared" ca="1" si="17"/>
        <v>191</v>
      </c>
      <c r="U62">
        <f t="shared" ca="1" si="18"/>
        <v>186</v>
      </c>
    </row>
    <row r="63" spans="2:21" x14ac:dyDescent="0.25">
      <c r="B63">
        <v>18</v>
      </c>
      <c r="C63">
        <f t="shared" ca="1" si="19"/>
        <v>31</v>
      </c>
      <c r="D63">
        <f t="shared" ca="1" si="1"/>
        <v>38</v>
      </c>
      <c r="E63">
        <f t="shared" ca="1" si="2"/>
        <v>54</v>
      </c>
      <c r="F63">
        <f t="shared" ca="1" si="3"/>
        <v>51</v>
      </c>
      <c r="G63">
        <f t="shared" ca="1" si="4"/>
        <v>66</v>
      </c>
      <c r="H63">
        <f t="shared" ca="1" si="5"/>
        <v>78</v>
      </c>
      <c r="I63">
        <f t="shared" ca="1" si="6"/>
        <v>82</v>
      </c>
      <c r="J63">
        <f t="shared" ca="1" si="7"/>
        <v>97</v>
      </c>
      <c r="K63">
        <f t="shared" ca="1" si="8"/>
        <v>92</v>
      </c>
      <c r="L63">
        <f t="shared" ca="1" si="9"/>
        <v>104</v>
      </c>
      <c r="M63">
        <f t="shared" ca="1" si="10"/>
        <v>104</v>
      </c>
      <c r="N63">
        <f t="shared" ca="1" si="11"/>
        <v>94</v>
      </c>
      <c r="O63">
        <f t="shared" ca="1" si="12"/>
        <v>116</v>
      </c>
      <c r="P63">
        <f t="shared" ca="1" si="13"/>
        <v>127</v>
      </c>
      <c r="Q63">
        <f t="shared" ca="1" si="14"/>
        <v>169</v>
      </c>
      <c r="R63">
        <f t="shared" ca="1" si="15"/>
        <v>161</v>
      </c>
      <c r="S63">
        <f t="shared" ca="1" si="16"/>
        <v>133</v>
      </c>
      <c r="T63">
        <f t="shared" ca="1" si="17"/>
        <v>204</v>
      </c>
      <c r="U63">
        <f t="shared" ca="1" si="18"/>
        <v>205</v>
      </c>
    </row>
    <row r="65" spans="2:21" x14ac:dyDescent="0.25">
      <c r="B65" t="s">
        <v>1471</v>
      </c>
      <c r="C65">
        <v>2</v>
      </c>
      <c r="D65">
        <v>3</v>
      </c>
      <c r="E65">
        <v>4</v>
      </c>
      <c r="F65">
        <v>5</v>
      </c>
      <c r="G65">
        <v>6</v>
      </c>
      <c r="H65">
        <v>7</v>
      </c>
      <c r="I65">
        <v>8</v>
      </c>
      <c r="J65">
        <v>9</v>
      </c>
      <c r="K65">
        <v>10</v>
      </c>
      <c r="L65">
        <v>11</v>
      </c>
      <c r="M65">
        <v>12</v>
      </c>
      <c r="N65">
        <v>13</v>
      </c>
      <c r="O65">
        <v>14</v>
      </c>
      <c r="P65">
        <v>15</v>
      </c>
      <c r="Q65">
        <v>16</v>
      </c>
      <c r="R65">
        <v>17</v>
      </c>
      <c r="S65">
        <v>18</v>
      </c>
      <c r="T65">
        <v>19</v>
      </c>
      <c r="U65">
        <v>20</v>
      </c>
    </row>
    <row r="66" spans="2:21" x14ac:dyDescent="0.25">
      <c r="B66">
        <v>1</v>
      </c>
      <c r="C66">
        <f ca="1">RANDBETWEEN(1,C$45)</f>
        <v>1</v>
      </c>
      <c r="D66">
        <f t="shared" ref="D66:U66" ca="1" si="20">RANDBETWEEN(1,D$45)</f>
        <v>1</v>
      </c>
      <c r="E66">
        <f t="shared" ca="1" si="20"/>
        <v>1</v>
      </c>
      <c r="F66">
        <f t="shared" ca="1" si="20"/>
        <v>3</v>
      </c>
      <c r="G66">
        <f t="shared" ca="1" si="20"/>
        <v>4</v>
      </c>
      <c r="H66">
        <f t="shared" ca="1" si="20"/>
        <v>5</v>
      </c>
      <c r="I66">
        <f t="shared" ca="1" si="20"/>
        <v>2</v>
      </c>
      <c r="J66">
        <f t="shared" ca="1" si="20"/>
        <v>1</v>
      </c>
      <c r="K66">
        <f t="shared" ca="1" si="20"/>
        <v>4</v>
      </c>
      <c r="L66">
        <f t="shared" ca="1" si="20"/>
        <v>8</v>
      </c>
      <c r="M66">
        <f t="shared" ca="1" si="20"/>
        <v>6</v>
      </c>
      <c r="N66">
        <f t="shared" ca="1" si="20"/>
        <v>1</v>
      </c>
      <c r="O66">
        <f ca="1">RANDBETWEEN(1,O$45)</f>
        <v>10</v>
      </c>
      <c r="P66">
        <f ca="1">RANDBETWEEN(1,P$45)</f>
        <v>3</v>
      </c>
      <c r="Q66">
        <f ca="1">RANDBETWEEN(1,Q$45)</f>
        <v>4</v>
      </c>
      <c r="R66">
        <f ca="1">RANDBETWEEN(1,R$45)</f>
        <v>9</v>
      </c>
      <c r="S66">
        <f t="shared" ca="1" si="20"/>
        <v>10</v>
      </c>
      <c r="T66">
        <f t="shared" ca="1" si="20"/>
        <v>19</v>
      </c>
      <c r="U66">
        <f t="shared" ca="1" si="20"/>
        <v>18</v>
      </c>
    </row>
    <row r="67" spans="2:21" x14ac:dyDescent="0.25">
      <c r="B67">
        <v>2</v>
      </c>
      <c r="C67">
        <f ca="1">C66+RANDBETWEEN(1,C$45)</f>
        <v>2</v>
      </c>
      <c r="D67">
        <f t="shared" ref="D67:U81" ca="1" si="21">D66+RANDBETWEEN(1,D$45)</f>
        <v>4</v>
      </c>
      <c r="E67">
        <f t="shared" ca="1" si="21"/>
        <v>3</v>
      </c>
      <c r="F67">
        <f t="shared" ca="1" si="21"/>
        <v>7</v>
      </c>
      <c r="G67">
        <f t="shared" ca="1" si="21"/>
        <v>10</v>
      </c>
      <c r="H67">
        <f t="shared" ca="1" si="21"/>
        <v>9</v>
      </c>
      <c r="I67">
        <f t="shared" ca="1" si="21"/>
        <v>8</v>
      </c>
      <c r="J67">
        <f t="shared" ca="1" si="21"/>
        <v>4</v>
      </c>
      <c r="K67">
        <f t="shared" ca="1" si="21"/>
        <v>13</v>
      </c>
      <c r="L67">
        <f t="shared" ca="1" si="21"/>
        <v>17</v>
      </c>
      <c r="M67">
        <f t="shared" ca="1" si="21"/>
        <v>9</v>
      </c>
      <c r="N67">
        <f t="shared" ca="1" si="21"/>
        <v>8</v>
      </c>
      <c r="O67">
        <f t="shared" ref="O67:O83" ca="1" si="22">O66+RANDBETWEEN(1,O$45)</f>
        <v>15</v>
      </c>
      <c r="P67">
        <f t="shared" ref="P67:P83" ca="1" si="23">P66+RANDBETWEEN(1,P$45)</f>
        <v>18</v>
      </c>
      <c r="Q67">
        <f t="shared" ref="Q67:Q83" ca="1" si="24">Q66+RANDBETWEEN(1,Q$45)</f>
        <v>5</v>
      </c>
      <c r="R67">
        <f t="shared" ref="R67:R83" ca="1" si="25">R66+RANDBETWEEN(1,R$45)</f>
        <v>18</v>
      </c>
      <c r="S67">
        <f t="shared" ca="1" si="21"/>
        <v>12</v>
      </c>
      <c r="T67">
        <f t="shared" ca="1" si="21"/>
        <v>31</v>
      </c>
      <c r="U67">
        <f t="shared" ca="1" si="21"/>
        <v>23</v>
      </c>
    </row>
    <row r="68" spans="2:21" x14ac:dyDescent="0.25">
      <c r="B68">
        <v>3</v>
      </c>
      <c r="C68">
        <f t="shared" ref="C68:F83" ca="1" si="26">C67+RANDBETWEEN(1,C$45)</f>
        <v>4</v>
      </c>
      <c r="D68">
        <f t="shared" ca="1" si="21"/>
        <v>6</v>
      </c>
      <c r="E68">
        <f t="shared" ca="1" si="21"/>
        <v>5</v>
      </c>
      <c r="F68">
        <f t="shared" ca="1" si="21"/>
        <v>12</v>
      </c>
      <c r="G68">
        <f t="shared" ca="1" si="21"/>
        <v>11</v>
      </c>
      <c r="H68">
        <f t="shared" ca="1" si="21"/>
        <v>13</v>
      </c>
      <c r="I68">
        <f t="shared" ca="1" si="21"/>
        <v>10</v>
      </c>
      <c r="J68">
        <f t="shared" ca="1" si="21"/>
        <v>10</v>
      </c>
      <c r="K68">
        <f t="shared" ca="1" si="21"/>
        <v>23</v>
      </c>
      <c r="L68">
        <f t="shared" ca="1" si="21"/>
        <v>24</v>
      </c>
      <c r="M68">
        <f t="shared" ca="1" si="21"/>
        <v>19</v>
      </c>
      <c r="N68">
        <f t="shared" ca="1" si="21"/>
        <v>16</v>
      </c>
      <c r="O68">
        <f t="shared" ca="1" si="22"/>
        <v>22</v>
      </c>
      <c r="P68">
        <f t="shared" ca="1" si="23"/>
        <v>19</v>
      </c>
      <c r="Q68">
        <f t="shared" ca="1" si="24"/>
        <v>18</v>
      </c>
      <c r="R68">
        <f t="shared" ca="1" si="25"/>
        <v>22</v>
      </c>
      <c r="S68">
        <f t="shared" ca="1" si="21"/>
        <v>24</v>
      </c>
      <c r="T68">
        <f t="shared" ca="1" si="21"/>
        <v>33</v>
      </c>
      <c r="U68">
        <f t="shared" ca="1" si="21"/>
        <v>39</v>
      </c>
    </row>
    <row r="69" spans="2:21" x14ac:dyDescent="0.25">
      <c r="B69">
        <v>4</v>
      </c>
      <c r="C69">
        <f t="shared" ca="1" si="26"/>
        <v>5</v>
      </c>
      <c r="D69">
        <f t="shared" ca="1" si="21"/>
        <v>8</v>
      </c>
      <c r="E69">
        <f t="shared" ca="1" si="21"/>
        <v>7</v>
      </c>
      <c r="F69">
        <f t="shared" ca="1" si="21"/>
        <v>17</v>
      </c>
      <c r="G69">
        <f t="shared" ca="1" si="21"/>
        <v>15</v>
      </c>
      <c r="H69">
        <f t="shared" ca="1" si="21"/>
        <v>15</v>
      </c>
      <c r="I69">
        <f t="shared" ca="1" si="21"/>
        <v>11</v>
      </c>
      <c r="J69">
        <f t="shared" ca="1" si="21"/>
        <v>11</v>
      </c>
      <c r="K69">
        <f t="shared" ca="1" si="21"/>
        <v>27</v>
      </c>
      <c r="L69">
        <f t="shared" ca="1" si="21"/>
        <v>35</v>
      </c>
      <c r="M69">
        <f t="shared" ca="1" si="21"/>
        <v>23</v>
      </c>
      <c r="N69">
        <f t="shared" ca="1" si="21"/>
        <v>23</v>
      </c>
      <c r="O69">
        <f t="shared" ca="1" si="22"/>
        <v>29</v>
      </c>
      <c r="P69">
        <f t="shared" ca="1" si="23"/>
        <v>33</v>
      </c>
      <c r="Q69">
        <f t="shared" ca="1" si="24"/>
        <v>19</v>
      </c>
      <c r="R69">
        <f t="shared" ca="1" si="25"/>
        <v>33</v>
      </c>
      <c r="S69">
        <f t="shared" ca="1" si="21"/>
        <v>36</v>
      </c>
      <c r="T69">
        <f t="shared" ca="1" si="21"/>
        <v>40</v>
      </c>
      <c r="U69">
        <f t="shared" ca="1" si="21"/>
        <v>43</v>
      </c>
    </row>
    <row r="70" spans="2:21" x14ac:dyDescent="0.25">
      <c r="B70">
        <v>5</v>
      </c>
      <c r="C70">
        <f t="shared" ca="1" si="26"/>
        <v>7</v>
      </c>
      <c r="D70">
        <f t="shared" ca="1" si="21"/>
        <v>11</v>
      </c>
      <c r="E70">
        <f t="shared" ca="1" si="21"/>
        <v>11</v>
      </c>
      <c r="F70">
        <f t="shared" ca="1" si="21"/>
        <v>18</v>
      </c>
      <c r="G70">
        <f t="shared" ca="1" si="21"/>
        <v>16</v>
      </c>
      <c r="H70">
        <f t="shared" ca="1" si="21"/>
        <v>19</v>
      </c>
      <c r="I70">
        <f t="shared" ca="1" si="21"/>
        <v>14</v>
      </c>
      <c r="J70">
        <f t="shared" ca="1" si="21"/>
        <v>20</v>
      </c>
      <c r="K70">
        <f t="shared" ca="1" si="21"/>
        <v>33</v>
      </c>
      <c r="L70">
        <f t="shared" ca="1" si="21"/>
        <v>43</v>
      </c>
      <c r="M70">
        <f t="shared" ca="1" si="21"/>
        <v>34</v>
      </c>
      <c r="N70">
        <f t="shared" ca="1" si="21"/>
        <v>34</v>
      </c>
      <c r="O70">
        <f t="shared" ca="1" si="22"/>
        <v>37</v>
      </c>
      <c r="P70">
        <f t="shared" ca="1" si="23"/>
        <v>41</v>
      </c>
      <c r="Q70">
        <f t="shared" ca="1" si="24"/>
        <v>34</v>
      </c>
      <c r="R70">
        <f t="shared" ca="1" si="25"/>
        <v>45</v>
      </c>
      <c r="S70">
        <f t="shared" ca="1" si="21"/>
        <v>50</v>
      </c>
      <c r="T70">
        <f t="shared" ca="1" si="21"/>
        <v>58</v>
      </c>
      <c r="U70">
        <f t="shared" ca="1" si="21"/>
        <v>44</v>
      </c>
    </row>
    <row r="71" spans="2:21" x14ac:dyDescent="0.25">
      <c r="B71">
        <v>6</v>
      </c>
      <c r="C71">
        <f t="shared" ca="1" si="26"/>
        <v>8</v>
      </c>
      <c r="D71">
        <f t="shared" ca="1" si="21"/>
        <v>14</v>
      </c>
      <c r="E71">
        <f t="shared" ca="1" si="21"/>
        <v>15</v>
      </c>
      <c r="F71">
        <f t="shared" ca="1" si="21"/>
        <v>22</v>
      </c>
      <c r="G71">
        <f t="shared" ca="1" si="21"/>
        <v>22</v>
      </c>
      <c r="H71">
        <f t="shared" ca="1" si="21"/>
        <v>23</v>
      </c>
      <c r="I71">
        <f t="shared" ca="1" si="21"/>
        <v>15</v>
      </c>
      <c r="J71">
        <f t="shared" ca="1" si="21"/>
        <v>25</v>
      </c>
      <c r="K71">
        <f t="shared" ca="1" si="21"/>
        <v>43</v>
      </c>
      <c r="L71">
        <f t="shared" ca="1" si="21"/>
        <v>44</v>
      </c>
      <c r="M71">
        <f t="shared" ca="1" si="21"/>
        <v>39</v>
      </c>
      <c r="N71">
        <f t="shared" ca="1" si="21"/>
        <v>44</v>
      </c>
      <c r="O71">
        <f t="shared" ca="1" si="22"/>
        <v>42</v>
      </c>
      <c r="P71">
        <f t="shared" ca="1" si="23"/>
        <v>54</v>
      </c>
      <c r="Q71">
        <f t="shared" ca="1" si="24"/>
        <v>42</v>
      </c>
      <c r="R71">
        <f t="shared" ca="1" si="25"/>
        <v>55</v>
      </c>
      <c r="S71">
        <f t="shared" ca="1" si="21"/>
        <v>59</v>
      </c>
      <c r="T71">
        <f t="shared" ca="1" si="21"/>
        <v>68</v>
      </c>
      <c r="U71">
        <f t="shared" ca="1" si="21"/>
        <v>62</v>
      </c>
    </row>
    <row r="72" spans="2:21" x14ac:dyDescent="0.25">
      <c r="B72">
        <v>7</v>
      </c>
      <c r="C72">
        <f t="shared" ca="1" si="26"/>
        <v>9</v>
      </c>
      <c r="D72">
        <f t="shared" ca="1" si="21"/>
        <v>17</v>
      </c>
      <c r="E72">
        <f t="shared" ca="1" si="21"/>
        <v>17</v>
      </c>
      <c r="F72">
        <f t="shared" ca="1" si="21"/>
        <v>24</v>
      </c>
      <c r="G72">
        <f t="shared" ca="1" si="21"/>
        <v>26</v>
      </c>
      <c r="H72">
        <f t="shared" ca="1" si="21"/>
        <v>28</v>
      </c>
      <c r="I72">
        <f t="shared" ca="1" si="21"/>
        <v>18</v>
      </c>
      <c r="J72">
        <f t="shared" ca="1" si="21"/>
        <v>34</v>
      </c>
      <c r="K72">
        <f t="shared" ca="1" si="21"/>
        <v>48</v>
      </c>
      <c r="L72">
        <f t="shared" ca="1" si="21"/>
        <v>49</v>
      </c>
      <c r="M72">
        <f t="shared" ca="1" si="21"/>
        <v>43</v>
      </c>
      <c r="N72">
        <f t="shared" ca="1" si="21"/>
        <v>57</v>
      </c>
      <c r="O72">
        <f t="shared" ca="1" si="22"/>
        <v>46</v>
      </c>
      <c r="P72">
        <f t="shared" ca="1" si="23"/>
        <v>63</v>
      </c>
      <c r="Q72">
        <f t="shared" ca="1" si="24"/>
        <v>54</v>
      </c>
      <c r="R72">
        <f t="shared" ca="1" si="25"/>
        <v>56</v>
      </c>
      <c r="S72">
        <f t="shared" ca="1" si="21"/>
        <v>73</v>
      </c>
      <c r="T72">
        <f t="shared" ca="1" si="21"/>
        <v>79</v>
      </c>
      <c r="U72">
        <f t="shared" ca="1" si="21"/>
        <v>71</v>
      </c>
    </row>
    <row r="73" spans="2:21" x14ac:dyDescent="0.25">
      <c r="B73">
        <v>8</v>
      </c>
      <c r="C73">
        <f t="shared" ca="1" si="26"/>
        <v>11</v>
      </c>
      <c r="D73">
        <f t="shared" ca="1" si="21"/>
        <v>20</v>
      </c>
      <c r="E73">
        <f t="shared" ca="1" si="21"/>
        <v>19</v>
      </c>
      <c r="F73">
        <f t="shared" ca="1" si="21"/>
        <v>27</v>
      </c>
      <c r="G73">
        <f t="shared" ca="1" si="21"/>
        <v>30</v>
      </c>
      <c r="H73">
        <f t="shared" ca="1" si="21"/>
        <v>30</v>
      </c>
      <c r="I73">
        <f t="shared" ca="1" si="21"/>
        <v>24</v>
      </c>
      <c r="J73">
        <f t="shared" ca="1" si="21"/>
        <v>36</v>
      </c>
      <c r="K73">
        <f t="shared" ca="1" si="21"/>
        <v>51</v>
      </c>
      <c r="L73">
        <f t="shared" ca="1" si="21"/>
        <v>52</v>
      </c>
      <c r="M73">
        <f t="shared" ca="1" si="21"/>
        <v>51</v>
      </c>
      <c r="N73">
        <f t="shared" ca="1" si="21"/>
        <v>59</v>
      </c>
      <c r="O73">
        <f t="shared" ca="1" si="22"/>
        <v>53</v>
      </c>
      <c r="P73">
        <f t="shared" ca="1" si="23"/>
        <v>69</v>
      </c>
      <c r="Q73">
        <f t="shared" ca="1" si="24"/>
        <v>64</v>
      </c>
      <c r="R73">
        <f t="shared" ca="1" si="25"/>
        <v>70</v>
      </c>
      <c r="S73">
        <f t="shared" ca="1" si="21"/>
        <v>77</v>
      </c>
      <c r="T73">
        <f t="shared" ca="1" si="21"/>
        <v>98</v>
      </c>
      <c r="U73">
        <f t="shared" ca="1" si="21"/>
        <v>72</v>
      </c>
    </row>
    <row r="74" spans="2:21" x14ac:dyDescent="0.25">
      <c r="B74">
        <v>9</v>
      </c>
      <c r="C74">
        <f t="shared" ca="1" si="26"/>
        <v>13</v>
      </c>
      <c r="D74">
        <f t="shared" ca="1" si="21"/>
        <v>21</v>
      </c>
      <c r="E74">
        <f t="shared" ca="1" si="21"/>
        <v>22</v>
      </c>
      <c r="F74">
        <f t="shared" ca="1" si="21"/>
        <v>29</v>
      </c>
      <c r="G74">
        <f t="shared" ca="1" si="21"/>
        <v>35</v>
      </c>
      <c r="H74">
        <f t="shared" ca="1" si="21"/>
        <v>32</v>
      </c>
      <c r="I74">
        <f t="shared" ca="1" si="21"/>
        <v>26</v>
      </c>
      <c r="J74">
        <f t="shared" ca="1" si="21"/>
        <v>38</v>
      </c>
      <c r="K74">
        <f t="shared" ca="1" si="21"/>
        <v>56</v>
      </c>
      <c r="L74">
        <f t="shared" ca="1" si="21"/>
        <v>58</v>
      </c>
      <c r="M74">
        <f t="shared" ca="1" si="21"/>
        <v>53</v>
      </c>
      <c r="N74">
        <f t="shared" ca="1" si="21"/>
        <v>69</v>
      </c>
      <c r="O74">
        <f t="shared" ca="1" si="22"/>
        <v>62</v>
      </c>
      <c r="P74">
        <f t="shared" ca="1" si="23"/>
        <v>78</v>
      </c>
      <c r="Q74">
        <f t="shared" ca="1" si="24"/>
        <v>75</v>
      </c>
      <c r="R74">
        <f t="shared" ca="1" si="25"/>
        <v>71</v>
      </c>
      <c r="S74">
        <f t="shared" ca="1" si="21"/>
        <v>81</v>
      </c>
      <c r="T74">
        <f t="shared" ca="1" si="21"/>
        <v>117</v>
      </c>
      <c r="U74">
        <f t="shared" ca="1" si="21"/>
        <v>87</v>
      </c>
    </row>
    <row r="75" spans="2:21" x14ac:dyDescent="0.25">
      <c r="B75">
        <v>10</v>
      </c>
      <c r="C75">
        <f t="shared" ca="1" si="26"/>
        <v>14</v>
      </c>
      <c r="D75">
        <f t="shared" ca="1" si="21"/>
        <v>22</v>
      </c>
      <c r="E75">
        <f t="shared" ca="1" si="21"/>
        <v>26</v>
      </c>
      <c r="F75">
        <f t="shared" ca="1" si="21"/>
        <v>30</v>
      </c>
      <c r="G75">
        <f t="shared" ca="1" si="21"/>
        <v>36</v>
      </c>
      <c r="H75">
        <f t="shared" ca="1" si="21"/>
        <v>38</v>
      </c>
      <c r="I75">
        <f t="shared" ca="1" si="21"/>
        <v>27</v>
      </c>
      <c r="J75">
        <f t="shared" ca="1" si="21"/>
        <v>39</v>
      </c>
      <c r="K75">
        <f t="shared" ca="1" si="21"/>
        <v>64</v>
      </c>
      <c r="L75">
        <f t="shared" ca="1" si="21"/>
        <v>68</v>
      </c>
      <c r="M75">
        <f t="shared" ca="1" si="21"/>
        <v>62</v>
      </c>
      <c r="N75">
        <f t="shared" ca="1" si="21"/>
        <v>74</v>
      </c>
      <c r="O75">
        <f t="shared" ca="1" si="22"/>
        <v>68</v>
      </c>
      <c r="P75">
        <f t="shared" ca="1" si="23"/>
        <v>90</v>
      </c>
      <c r="Q75">
        <f t="shared" ca="1" si="24"/>
        <v>79</v>
      </c>
      <c r="R75">
        <f t="shared" ca="1" si="25"/>
        <v>72</v>
      </c>
      <c r="S75">
        <f t="shared" ca="1" si="21"/>
        <v>89</v>
      </c>
      <c r="T75">
        <f t="shared" ca="1" si="21"/>
        <v>131</v>
      </c>
      <c r="U75">
        <f t="shared" ca="1" si="21"/>
        <v>100</v>
      </c>
    </row>
    <row r="76" spans="2:21" x14ac:dyDescent="0.25">
      <c r="B76">
        <v>11</v>
      </c>
      <c r="C76">
        <f t="shared" ca="1" si="26"/>
        <v>15</v>
      </c>
      <c r="D76">
        <f t="shared" ca="1" si="21"/>
        <v>25</v>
      </c>
      <c r="E76">
        <f t="shared" ca="1" si="21"/>
        <v>30</v>
      </c>
      <c r="F76">
        <f t="shared" ca="1" si="21"/>
        <v>34</v>
      </c>
      <c r="G76">
        <f t="shared" ca="1" si="21"/>
        <v>37</v>
      </c>
      <c r="H76">
        <f t="shared" ca="1" si="21"/>
        <v>41</v>
      </c>
      <c r="I76">
        <f t="shared" ca="1" si="21"/>
        <v>35</v>
      </c>
      <c r="J76">
        <f t="shared" ca="1" si="21"/>
        <v>46</v>
      </c>
      <c r="K76">
        <f t="shared" ca="1" si="21"/>
        <v>71</v>
      </c>
      <c r="L76">
        <f t="shared" ca="1" si="21"/>
        <v>75</v>
      </c>
      <c r="M76">
        <f t="shared" ca="1" si="21"/>
        <v>74</v>
      </c>
      <c r="N76">
        <f t="shared" ca="1" si="21"/>
        <v>85</v>
      </c>
      <c r="O76">
        <f t="shared" ca="1" si="22"/>
        <v>71</v>
      </c>
      <c r="P76">
        <f t="shared" ca="1" si="23"/>
        <v>91</v>
      </c>
      <c r="Q76">
        <f t="shared" ca="1" si="24"/>
        <v>85</v>
      </c>
      <c r="R76">
        <f t="shared" ca="1" si="25"/>
        <v>87</v>
      </c>
      <c r="S76">
        <f t="shared" ca="1" si="21"/>
        <v>91</v>
      </c>
      <c r="T76">
        <f t="shared" ca="1" si="21"/>
        <v>136</v>
      </c>
      <c r="U76">
        <f t="shared" ca="1" si="21"/>
        <v>104</v>
      </c>
    </row>
    <row r="77" spans="2:21" x14ac:dyDescent="0.25">
      <c r="B77">
        <v>12</v>
      </c>
      <c r="C77">
        <f t="shared" ca="1" si="26"/>
        <v>17</v>
      </c>
      <c r="D77">
        <f t="shared" ca="1" si="21"/>
        <v>28</v>
      </c>
      <c r="E77">
        <f t="shared" ca="1" si="21"/>
        <v>34</v>
      </c>
      <c r="F77">
        <f t="shared" ca="1" si="21"/>
        <v>39</v>
      </c>
      <c r="G77">
        <f t="shared" ca="1" si="21"/>
        <v>43</v>
      </c>
      <c r="H77">
        <f t="shared" ca="1" si="21"/>
        <v>43</v>
      </c>
      <c r="I77">
        <f t="shared" ca="1" si="21"/>
        <v>40</v>
      </c>
      <c r="J77">
        <f t="shared" ca="1" si="21"/>
        <v>50</v>
      </c>
      <c r="K77">
        <f t="shared" ca="1" si="21"/>
        <v>74</v>
      </c>
      <c r="L77">
        <f t="shared" ca="1" si="21"/>
        <v>77</v>
      </c>
      <c r="M77">
        <f t="shared" ca="1" si="21"/>
        <v>84</v>
      </c>
      <c r="N77">
        <f t="shared" ca="1" si="21"/>
        <v>87</v>
      </c>
      <c r="O77">
        <f t="shared" ca="1" si="22"/>
        <v>85</v>
      </c>
      <c r="P77">
        <f t="shared" ca="1" si="23"/>
        <v>104</v>
      </c>
      <c r="Q77">
        <f t="shared" ca="1" si="24"/>
        <v>96</v>
      </c>
      <c r="R77">
        <f t="shared" ca="1" si="25"/>
        <v>88</v>
      </c>
      <c r="S77">
        <f t="shared" ca="1" si="21"/>
        <v>107</v>
      </c>
      <c r="T77">
        <f t="shared" ca="1" si="21"/>
        <v>144</v>
      </c>
      <c r="U77">
        <f t="shared" ca="1" si="21"/>
        <v>120</v>
      </c>
    </row>
    <row r="78" spans="2:21" x14ac:dyDescent="0.25">
      <c r="B78">
        <v>13</v>
      </c>
      <c r="C78">
        <f t="shared" ca="1" si="26"/>
        <v>19</v>
      </c>
      <c r="D78">
        <f t="shared" ca="1" si="21"/>
        <v>29</v>
      </c>
      <c r="E78">
        <f t="shared" ca="1" si="21"/>
        <v>38</v>
      </c>
      <c r="F78">
        <f t="shared" ca="1" si="21"/>
        <v>42</v>
      </c>
      <c r="G78">
        <f t="shared" ca="1" si="21"/>
        <v>44</v>
      </c>
      <c r="H78">
        <f t="shared" ca="1" si="21"/>
        <v>48</v>
      </c>
      <c r="I78">
        <f t="shared" ca="1" si="21"/>
        <v>44</v>
      </c>
      <c r="J78">
        <f t="shared" ca="1" si="21"/>
        <v>56</v>
      </c>
      <c r="K78">
        <f t="shared" ca="1" si="21"/>
        <v>77</v>
      </c>
      <c r="L78">
        <f t="shared" ca="1" si="21"/>
        <v>79</v>
      </c>
      <c r="M78">
        <f t="shared" ca="1" si="21"/>
        <v>90</v>
      </c>
      <c r="N78">
        <f t="shared" ca="1" si="21"/>
        <v>88</v>
      </c>
      <c r="O78">
        <f t="shared" ca="1" si="22"/>
        <v>87</v>
      </c>
      <c r="P78">
        <f t="shared" ca="1" si="23"/>
        <v>114</v>
      </c>
      <c r="Q78">
        <f t="shared" ca="1" si="24"/>
        <v>111</v>
      </c>
      <c r="R78">
        <f t="shared" ca="1" si="25"/>
        <v>97</v>
      </c>
      <c r="S78">
        <f t="shared" ca="1" si="21"/>
        <v>119</v>
      </c>
      <c r="T78">
        <f t="shared" ca="1" si="21"/>
        <v>150</v>
      </c>
      <c r="U78">
        <f t="shared" ca="1" si="21"/>
        <v>123</v>
      </c>
    </row>
    <row r="79" spans="2:21" x14ac:dyDescent="0.25">
      <c r="B79">
        <v>14</v>
      </c>
      <c r="C79">
        <f t="shared" ca="1" si="26"/>
        <v>20</v>
      </c>
      <c r="D79">
        <f t="shared" ca="1" si="21"/>
        <v>31</v>
      </c>
      <c r="E79">
        <f t="shared" ca="1" si="21"/>
        <v>40</v>
      </c>
      <c r="F79">
        <f t="shared" ca="1" si="21"/>
        <v>46</v>
      </c>
      <c r="G79">
        <f t="shared" ca="1" si="21"/>
        <v>48</v>
      </c>
      <c r="H79">
        <f t="shared" ca="1" si="21"/>
        <v>49</v>
      </c>
      <c r="I79">
        <f t="shared" ca="1" si="21"/>
        <v>49</v>
      </c>
      <c r="J79">
        <f t="shared" ca="1" si="21"/>
        <v>58</v>
      </c>
      <c r="K79">
        <f t="shared" ca="1" si="21"/>
        <v>78</v>
      </c>
      <c r="L79">
        <f t="shared" ca="1" si="21"/>
        <v>85</v>
      </c>
      <c r="M79">
        <f t="shared" ca="1" si="21"/>
        <v>97</v>
      </c>
      <c r="N79">
        <f t="shared" ca="1" si="21"/>
        <v>94</v>
      </c>
      <c r="O79">
        <f t="shared" ca="1" si="22"/>
        <v>95</v>
      </c>
      <c r="P79">
        <f t="shared" ca="1" si="23"/>
        <v>116</v>
      </c>
      <c r="Q79">
        <f t="shared" ca="1" si="24"/>
        <v>126</v>
      </c>
      <c r="R79">
        <f t="shared" ca="1" si="25"/>
        <v>114</v>
      </c>
      <c r="S79">
        <f t="shared" ca="1" si="21"/>
        <v>124</v>
      </c>
      <c r="T79">
        <f t="shared" ca="1" si="21"/>
        <v>152</v>
      </c>
      <c r="U79">
        <f t="shared" ca="1" si="21"/>
        <v>133</v>
      </c>
    </row>
    <row r="80" spans="2:21" x14ac:dyDescent="0.25">
      <c r="B80">
        <v>15</v>
      </c>
      <c r="C80">
        <f t="shared" ca="1" si="26"/>
        <v>21</v>
      </c>
      <c r="D80">
        <f t="shared" ca="1" si="21"/>
        <v>33</v>
      </c>
      <c r="E80">
        <f t="shared" ca="1" si="21"/>
        <v>42</v>
      </c>
      <c r="F80">
        <f t="shared" ca="1" si="21"/>
        <v>48</v>
      </c>
      <c r="G80">
        <f t="shared" ca="1" si="21"/>
        <v>50</v>
      </c>
      <c r="H80">
        <f t="shared" ca="1" si="21"/>
        <v>55</v>
      </c>
      <c r="I80">
        <f t="shared" ca="1" si="21"/>
        <v>53</v>
      </c>
      <c r="J80">
        <f t="shared" ca="1" si="21"/>
        <v>65</v>
      </c>
      <c r="K80">
        <f t="shared" ca="1" si="21"/>
        <v>81</v>
      </c>
      <c r="L80">
        <f t="shared" ca="1" si="21"/>
        <v>94</v>
      </c>
      <c r="M80">
        <f t="shared" ca="1" si="21"/>
        <v>108</v>
      </c>
      <c r="N80">
        <f t="shared" ca="1" si="21"/>
        <v>107</v>
      </c>
      <c r="O80">
        <f t="shared" ca="1" si="22"/>
        <v>101</v>
      </c>
      <c r="P80">
        <f t="shared" ca="1" si="23"/>
        <v>128</v>
      </c>
      <c r="Q80">
        <f t="shared" ca="1" si="24"/>
        <v>137</v>
      </c>
      <c r="R80">
        <f t="shared" ca="1" si="25"/>
        <v>119</v>
      </c>
      <c r="S80">
        <f t="shared" ca="1" si="21"/>
        <v>130</v>
      </c>
      <c r="T80">
        <f t="shared" ca="1" si="21"/>
        <v>164</v>
      </c>
      <c r="U80">
        <f t="shared" ca="1" si="21"/>
        <v>142</v>
      </c>
    </row>
    <row r="81" spans="2:21" x14ac:dyDescent="0.25">
      <c r="B81">
        <v>16</v>
      </c>
      <c r="C81">
        <f t="shared" ca="1" si="26"/>
        <v>22</v>
      </c>
      <c r="D81">
        <f t="shared" ca="1" si="21"/>
        <v>36</v>
      </c>
      <c r="E81">
        <f t="shared" ca="1" si="21"/>
        <v>45</v>
      </c>
      <c r="F81">
        <f t="shared" ca="1" si="21"/>
        <v>52</v>
      </c>
      <c r="G81">
        <f t="shared" ref="G81:U83" ca="1" si="27">G80+RANDBETWEEN(1,G$45)</f>
        <v>55</v>
      </c>
      <c r="H81">
        <f t="shared" ca="1" si="27"/>
        <v>56</v>
      </c>
      <c r="I81">
        <f t="shared" ca="1" si="27"/>
        <v>56</v>
      </c>
      <c r="J81">
        <f t="shared" ca="1" si="27"/>
        <v>74</v>
      </c>
      <c r="K81">
        <f t="shared" ca="1" si="27"/>
        <v>89</v>
      </c>
      <c r="L81">
        <f t="shared" ca="1" si="27"/>
        <v>95</v>
      </c>
      <c r="M81">
        <f t="shared" ca="1" si="27"/>
        <v>112</v>
      </c>
      <c r="N81">
        <f t="shared" ca="1" si="27"/>
        <v>118</v>
      </c>
      <c r="O81">
        <f t="shared" ca="1" si="22"/>
        <v>110</v>
      </c>
      <c r="P81">
        <f t="shared" ca="1" si="23"/>
        <v>139</v>
      </c>
      <c r="Q81">
        <f t="shared" ca="1" si="24"/>
        <v>141</v>
      </c>
      <c r="R81">
        <f t="shared" ca="1" si="25"/>
        <v>133</v>
      </c>
      <c r="S81">
        <f t="shared" ca="1" si="27"/>
        <v>132</v>
      </c>
      <c r="T81">
        <f t="shared" ca="1" si="27"/>
        <v>172</v>
      </c>
      <c r="U81">
        <f t="shared" ca="1" si="27"/>
        <v>156</v>
      </c>
    </row>
    <row r="82" spans="2:21" x14ac:dyDescent="0.25">
      <c r="B82">
        <v>17</v>
      </c>
      <c r="C82">
        <f t="shared" ca="1" si="26"/>
        <v>23</v>
      </c>
      <c r="D82">
        <f t="shared" ca="1" si="26"/>
        <v>38</v>
      </c>
      <c r="E82">
        <f t="shared" ca="1" si="26"/>
        <v>49</v>
      </c>
      <c r="F82">
        <f t="shared" ca="1" si="26"/>
        <v>55</v>
      </c>
      <c r="G82">
        <f t="shared" ca="1" si="27"/>
        <v>57</v>
      </c>
      <c r="H82">
        <f t="shared" ca="1" si="27"/>
        <v>58</v>
      </c>
      <c r="I82">
        <f t="shared" ca="1" si="27"/>
        <v>61</v>
      </c>
      <c r="J82">
        <f t="shared" ca="1" si="27"/>
        <v>78</v>
      </c>
      <c r="K82">
        <f t="shared" ca="1" si="27"/>
        <v>97</v>
      </c>
      <c r="L82">
        <f t="shared" ca="1" si="27"/>
        <v>99</v>
      </c>
      <c r="M82">
        <f t="shared" ca="1" si="27"/>
        <v>121</v>
      </c>
      <c r="N82">
        <f t="shared" ca="1" si="27"/>
        <v>120</v>
      </c>
      <c r="O82">
        <f t="shared" ca="1" si="22"/>
        <v>112</v>
      </c>
      <c r="P82">
        <f t="shared" ca="1" si="23"/>
        <v>146</v>
      </c>
      <c r="Q82">
        <f t="shared" ca="1" si="24"/>
        <v>150</v>
      </c>
      <c r="R82">
        <f t="shared" ca="1" si="25"/>
        <v>140</v>
      </c>
      <c r="S82">
        <f t="shared" ca="1" si="27"/>
        <v>135</v>
      </c>
      <c r="T82">
        <f t="shared" ca="1" si="27"/>
        <v>176</v>
      </c>
      <c r="U82">
        <f t="shared" ca="1" si="27"/>
        <v>167</v>
      </c>
    </row>
    <row r="83" spans="2:21" x14ac:dyDescent="0.25">
      <c r="B83">
        <v>18</v>
      </c>
      <c r="C83">
        <f t="shared" ca="1" si="26"/>
        <v>24</v>
      </c>
      <c r="D83">
        <f t="shared" ca="1" si="26"/>
        <v>40</v>
      </c>
      <c r="E83">
        <f t="shared" ca="1" si="26"/>
        <v>52</v>
      </c>
      <c r="F83">
        <f t="shared" ca="1" si="26"/>
        <v>60</v>
      </c>
      <c r="G83">
        <f t="shared" ca="1" si="27"/>
        <v>60</v>
      </c>
      <c r="H83">
        <f t="shared" ca="1" si="27"/>
        <v>63</v>
      </c>
      <c r="I83">
        <f t="shared" ca="1" si="27"/>
        <v>63</v>
      </c>
      <c r="J83">
        <f t="shared" ca="1" si="27"/>
        <v>86</v>
      </c>
      <c r="K83">
        <f t="shared" ca="1" si="27"/>
        <v>104</v>
      </c>
      <c r="L83">
        <f t="shared" ca="1" si="27"/>
        <v>108</v>
      </c>
      <c r="M83">
        <f t="shared" ca="1" si="27"/>
        <v>122</v>
      </c>
      <c r="N83">
        <f t="shared" ca="1" si="27"/>
        <v>129</v>
      </c>
      <c r="O83">
        <f t="shared" ca="1" si="22"/>
        <v>126</v>
      </c>
      <c r="P83">
        <f t="shared" ca="1" si="23"/>
        <v>152</v>
      </c>
      <c r="Q83">
        <f t="shared" ca="1" si="24"/>
        <v>160</v>
      </c>
      <c r="R83">
        <f t="shared" ca="1" si="25"/>
        <v>143</v>
      </c>
      <c r="S83">
        <f t="shared" ca="1" si="27"/>
        <v>138</v>
      </c>
      <c r="T83">
        <f t="shared" ca="1" si="27"/>
        <v>195</v>
      </c>
      <c r="U83">
        <f t="shared" ca="1" si="27"/>
        <v>171</v>
      </c>
    </row>
    <row r="85" spans="2:21" x14ac:dyDescent="0.25">
      <c r="B85" t="s">
        <v>1472</v>
      </c>
      <c r="C85">
        <v>2</v>
      </c>
      <c r="D85">
        <v>3</v>
      </c>
      <c r="E85">
        <v>4</v>
      </c>
      <c r="F85">
        <v>5</v>
      </c>
      <c r="G85">
        <v>6</v>
      </c>
      <c r="H85">
        <v>7</v>
      </c>
      <c r="I85">
        <v>8</v>
      </c>
      <c r="J85">
        <v>9</v>
      </c>
      <c r="K85">
        <v>10</v>
      </c>
      <c r="L85">
        <v>11</v>
      </c>
      <c r="M85">
        <v>12</v>
      </c>
      <c r="N85">
        <v>13</v>
      </c>
      <c r="O85">
        <v>14</v>
      </c>
      <c r="P85">
        <v>15</v>
      </c>
      <c r="Q85">
        <v>16</v>
      </c>
      <c r="R85">
        <v>17</v>
      </c>
      <c r="S85">
        <v>18</v>
      </c>
      <c r="T85">
        <v>19</v>
      </c>
      <c r="U85">
        <v>20</v>
      </c>
    </row>
    <row r="86" spans="2:21" x14ac:dyDescent="0.25">
      <c r="B86">
        <v>1</v>
      </c>
      <c r="C86">
        <f ca="1">RANDBETWEEN(1,C$45)</f>
        <v>1</v>
      </c>
      <c r="D86">
        <f t="shared" ref="D86:U86" ca="1" si="28">RANDBETWEEN(1,D$45)</f>
        <v>1</v>
      </c>
      <c r="E86">
        <f t="shared" ca="1" si="28"/>
        <v>1</v>
      </c>
      <c r="F86">
        <f t="shared" ca="1" si="28"/>
        <v>5</v>
      </c>
      <c r="G86">
        <f t="shared" ca="1" si="28"/>
        <v>6</v>
      </c>
      <c r="H86">
        <f t="shared" ca="1" si="28"/>
        <v>6</v>
      </c>
      <c r="I86">
        <f t="shared" ca="1" si="28"/>
        <v>3</v>
      </c>
      <c r="J86">
        <f t="shared" ca="1" si="28"/>
        <v>1</v>
      </c>
      <c r="K86">
        <f t="shared" ca="1" si="28"/>
        <v>2</v>
      </c>
      <c r="L86">
        <f t="shared" ca="1" si="28"/>
        <v>8</v>
      </c>
      <c r="M86">
        <f t="shared" ca="1" si="28"/>
        <v>11</v>
      </c>
      <c r="N86">
        <f t="shared" ca="1" si="28"/>
        <v>11</v>
      </c>
      <c r="O86">
        <f ca="1">RANDBETWEEN(1,O$45)</f>
        <v>9</v>
      </c>
      <c r="P86">
        <f ca="1">RANDBETWEEN(1,P$45)</f>
        <v>7</v>
      </c>
      <c r="Q86">
        <f ca="1">RANDBETWEEN(1,Q$45)</f>
        <v>9</v>
      </c>
      <c r="R86">
        <f ca="1">RANDBETWEEN(1,R$45)</f>
        <v>9</v>
      </c>
      <c r="S86">
        <f t="shared" ca="1" si="28"/>
        <v>16</v>
      </c>
      <c r="T86">
        <f t="shared" ca="1" si="28"/>
        <v>2</v>
      </c>
      <c r="U86">
        <f t="shared" ca="1" si="28"/>
        <v>8</v>
      </c>
    </row>
    <row r="87" spans="2:21" x14ac:dyDescent="0.25">
      <c r="B87">
        <v>2</v>
      </c>
      <c r="C87">
        <f ca="1">C86+RANDBETWEEN(1,C$45)</f>
        <v>3</v>
      </c>
      <c r="D87">
        <f t="shared" ref="D87:U101" ca="1" si="29">D86+RANDBETWEEN(1,D$45)</f>
        <v>4</v>
      </c>
      <c r="E87">
        <f t="shared" ca="1" si="29"/>
        <v>5</v>
      </c>
      <c r="F87">
        <f t="shared" ca="1" si="29"/>
        <v>10</v>
      </c>
      <c r="G87">
        <f t="shared" ca="1" si="29"/>
        <v>8</v>
      </c>
      <c r="H87">
        <f t="shared" ca="1" si="29"/>
        <v>12</v>
      </c>
      <c r="I87">
        <f t="shared" ca="1" si="29"/>
        <v>11</v>
      </c>
      <c r="J87">
        <f t="shared" ca="1" si="29"/>
        <v>10</v>
      </c>
      <c r="K87">
        <f t="shared" ca="1" si="29"/>
        <v>11</v>
      </c>
      <c r="L87">
        <f t="shared" ca="1" si="29"/>
        <v>10</v>
      </c>
      <c r="M87">
        <f t="shared" ca="1" si="29"/>
        <v>23</v>
      </c>
      <c r="N87">
        <f t="shared" ca="1" si="29"/>
        <v>18</v>
      </c>
      <c r="O87">
        <f t="shared" ref="O87:O103" ca="1" si="30">O86+RANDBETWEEN(1,O$45)</f>
        <v>12</v>
      </c>
      <c r="P87">
        <f t="shared" ref="P87:P103" ca="1" si="31">P86+RANDBETWEEN(1,P$45)</f>
        <v>19</v>
      </c>
      <c r="Q87">
        <f t="shared" ref="Q87:Q103" ca="1" si="32">Q86+RANDBETWEEN(1,Q$45)</f>
        <v>15</v>
      </c>
      <c r="R87">
        <f t="shared" ref="R87:R103" ca="1" si="33">R86+RANDBETWEEN(1,R$45)</f>
        <v>13</v>
      </c>
      <c r="S87">
        <f t="shared" ca="1" si="29"/>
        <v>33</v>
      </c>
      <c r="T87">
        <f t="shared" ca="1" si="29"/>
        <v>6</v>
      </c>
      <c r="U87">
        <f t="shared" ca="1" si="29"/>
        <v>19</v>
      </c>
    </row>
    <row r="88" spans="2:21" x14ac:dyDescent="0.25">
      <c r="B88">
        <v>3</v>
      </c>
      <c r="C88">
        <f t="shared" ref="C88" ca="1" si="34">C87+RANDBETWEEN(1,C$45)</f>
        <v>4</v>
      </c>
      <c r="D88">
        <f t="shared" ca="1" si="29"/>
        <v>7</v>
      </c>
      <c r="E88">
        <f t="shared" ca="1" si="29"/>
        <v>9</v>
      </c>
      <c r="F88">
        <f t="shared" ca="1" si="29"/>
        <v>11</v>
      </c>
      <c r="G88">
        <f t="shared" ca="1" si="29"/>
        <v>11</v>
      </c>
      <c r="H88">
        <f t="shared" ca="1" si="29"/>
        <v>13</v>
      </c>
      <c r="I88">
        <f t="shared" ca="1" si="29"/>
        <v>17</v>
      </c>
      <c r="J88">
        <f t="shared" ca="1" si="29"/>
        <v>18</v>
      </c>
      <c r="K88">
        <f t="shared" ca="1" si="29"/>
        <v>18</v>
      </c>
      <c r="L88">
        <f t="shared" ca="1" si="29"/>
        <v>19</v>
      </c>
      <c r="M88">
        <f t="shared" ca="1" si="29"/>
        <v>35</v>
      </c>
      <c r="N88">
        <f t="shared" ca="1" si="29"/>
        <v>23</v>
      </c>
      <c r="O88">
        <f t="shared" ca="1" si="30"/>
        <v>14</v>
      </c>
      <c r="P88">
        <f t="shared" ca="1" si="31"/>
        <v>23</v>
      </c>
      <c r="Q88">
        <f t="shared" ca="1" si="32"/>
        <v>28</v>
      </c>
      <c r="R88">
        <f t="shared" ca="1" si="33"/>
        <v>27</v>
      </c>
      <c r="S88">
        <f t="shared" ca="1" si="29"/>
        <v>40</v>
      </c>
      <c r="T88">
        <f t="shared" ca="1" si="29"/>
        <v>11</v>
      </c>
      <c r="U88">
        <f t="shared" ca="1" si="29"/>
        <v>27</v>
      </c>
    </row>
    <row r="89" spans="2:21" x14ac:dyDescent="0.25">
      <c r="B89">
        <v>4</v>
      </c>
      <c r="C89">
        <f t="shared" ref="C89" ca="1" si="35">C88+RANDBETWEEN(1,C$45)</f>
        <v>6</v>
      </c>
      <c r="D89">
        <f t="shared" ca="1" si="29"/>
        <v>8</v>
      </c>
      <c r="E89">
        <f t="shared" ca="1" si="29"/>
        <v>10</v>
      </c>
      <c r="F89">
        <f t="shared" ca="1" si="29"/>
        <v>16</v>
      </c>
      <c r="G89">
        <f t="shared" ca="1" si="29"/>
        <v>16</v>
      </c>
      <c r="H89">
        <f t="shared" ca="1" si="29"/>
        <v>19</v>
      </c>
      <c r="I89">
        <f t="shared" ca="1" si="29"/>
        <v>19</v>
      </c>
      <c r="J89">
        <f t="shared" ca="1" si="29"/>
        <v>21</v>
      </c>
      <c r="K89">
        <f t="shared" ca="1" si="29"/>
        <v>21</v>
      </c>
      <c r="L89">
        <f t="shared" ca="1" si="29"/>
        <v>24</v>
      </c>
      <c r="M89">
        <f t="shared" ca="1" si="29"/>
        <v>39</v>
      </c>
      <c r="N89">
        <f t="shared" ca="1" si="29"/>
        <v>30</v>
      </c>
      <c r="O89">
        <f t="shared" ca="1" si="30"/>
        <v>17</v>
      </c>
      <c r="P89">
        <f t="shared" ca="1" si="31"/>
        <v>31</v>
      </c>
      <c r="Q89">
        <f t="shared" ca="1" si="32"/>
        <v>37</v>
      </c>
      <c r="R89">
        <f t="shared" ca="1" si="33"/>
        <v>34</v>
      </c>
      <c r="S89">
        <f t="shared" ca="1" si="29"/>
        <v>44</v>
      </c>
      <c r="T89">
        <f t="shared" ca="1" si="29"/>
        <v>26</v>
      </c>
      <c r="U89">
        <f t="shared" ca="1" si="29"/>
        <v>43</v>
      </c>
    </row>
    <row r="90" spans="2:21" x14ac:dyDescent="0.25">
      <c r="B90">
        <v>5</v>
      </c>
      <c r="C90">
        <f t="shared" ref="C90" ca="1" si="36">C89+RANDBETWEEN(1,C$45)</f>
        <v>8</v>
      </c>
      <c r="D90">
        <f t="shared" ca="1" si="29"/>
        <v>11</v>
      </c>
      <c r="E90">
        <f t="shared" ca="1" si="29"/>
        <v>13</v>
      </c>
      <c r="F90">
        <f t="shared" ca="1" si="29"/>
        <v>17</v>
      </c>
      <c r="G90">
        <f t="shared" ca="1" si="29"/>
        <v>18</v>
      </c>
      <c r="H90">
        <f t="shared" ca="1" si="29"/>
        <v>20</v>
      </c>
      <c r="I90">
        <f t="shared" ca="1" si="29"/>
        <v>24</v>
      </c>
      <c r="J90">
        <f t="shared" ca="1" si="29"/>
        <v>26</v>
      </c>
      <c r="K90">
        <f t="shared" ca="1" si="29"/>
        <v>24</v>
      </c>
      <c r="L90">
        <f t="shared" ca="1" si="29"/>
        <v>35</v>
      </c>
      <c r="M90">
        <f t="shared" ca="1" si="29"/>
        <v>46</v>
      </c>
      <c r="N90">
        <f t="shared" ca="1" si="29"/>
        <v>34</v>
      </c>
      <c r="O90">
        <f t="shared" ca="1" si="30"/>
        <v>22</v>
      </c>
      <c r="P90">
        <f t="shared" ca="1" si="31"/>
        <v>42</v>
      </c>
      <c r="Q90">
        <f t="shared" ca="1" si="32"/>
        <v>53</v>
      </c>
      <c r="R90">
        <f t="shared" ca="1" si="33"/>
        <v>44</v>
      </c>
      <c r="S90">
        <f t="shared" ca="1" si="29"/>
        <v>52</v>
      </c>
      <c r="T90">
        <f t="shared" ca="1" si="29"/>
        <v>28</v>
      </c>
      <c r="U90">
        <f t="shared" ca="1" si="29"/>
        <v>50</v>
      </c>
    </row>
    <row r="91" spans="2:21" x14ac:dyDescent="0.25">
      <c r="B91">
        <v>6</v>
      </c>
      <c r="C91">
        <f t="shared" ref="C91" ca="1" si="37">C90+RANDBETWEEN(1,C$45)</f>
        <v>9</v>
      </c>
      <c r="D91">
        <f t="shared" ca="1" si="29"/>
        <v>13</v>
      </c>
      <c r="E91">
        <f t="shared" ca="1" si="29"/>
        <v>16</v>
      </c>
      <c r="F91">
        <f t="shared" ca="1" si="29"/>
        <v>18</v>
      </c>
      <c r="G91">
        <f t="shared" ca="1" si="29"/>
        <v>24</v>
      </c>
      <c r="H91">
        <f t="shared" ca="1" si="29"/>
        <v>25</v>
      </c>
      <c r="I91">
        <f t="shared" ca="1" si="29"/>
        <v>29</v>
      </c>
      <c r="J91">
        <f t="shared" ca="1" si="29"/>
        <v>28</v>
      </c>
      <c r="K91">
        <f t="shared" ca="1" si="29"/>
        <v>26</v>
      </c>
      <c r="L91">
        <f t="shared" ca="1" si="29"/>
        <v>37</v>
      </c>
      <c r="M91">
        <f t="shared" ca="1" si="29"/>
        <v>56</v>
      </c>
      <c r="N91">
        <f t="shared" ca="1" si="29"/>
        <v>45</v>
      </c>
      <c r="O91">
        <f t="shared" ca="1" si="30"/>
        <v>36</v>
      </c>
      <c r="P91">
        <f t="shared" ca="1" si="31"/>
        <v>47</v>
      </c>
      <c r="Q91">
        <f t="shared" ca="1" si="32"/>
        <v>56</v>
      </c>
      <c r="R91">
        <f t="shared" ca="1" si="33"/>
        <v>52</v>
      </c>
      <c r="S91">
        <f t="shared" ca="1" si="29"/>
        <v>53</v>
      </c>
      <c r="T91">
        <f t="shared" ca="1" si="29"/>
        <v>42</v>
      </c>
      <c r="U91">
        <f t="shared" ca="1" si="29"/>
        <v>59</v>
      </c>
    </row>
    <row r="92" spans="2:21" x14ac:dyDescent="0.25">
      <c r="B92">
        <v>7</v>
      </c>
      <c r="C92">
        <f t="shared" ref="C92" ca="1" si="38">C91+RANDBETWEEN(1,C$45)</f>
        <v>11</v>
      </c>
      <c r="D92">
        <f t="shared" ca="1" si="29"/>
        <v>15</v>
      </c>
      <c r="E92">
        <f t="shared" ca="1" si="29"/>
        <v>18</v>
      </c>
      <c r="F92">
        <f t="shared" ca="1" si="29"/>
        <v>23</v>
      </c>
      <c r="G92">
        <f t="shared" ca="1" si="29"/>
        <v>29</v>
      </c>
      <c r="H92">
        <f t="shared" ca="1" si="29"/>
        <v>32</v>
      </c>
      <c r="I92">
        <f t="shared" ca="1" si="29"/>
        <v>33</v>
      </c>
      <c r="J92">
        <f t="shared" ca="1" si="29"/>
        <v>37</v>
      </c>
      <c r="K92">
        <f t="shared" ca="1" si="29"/>
        <v>33</v>
      </c>
      <c r="L92">
        <f t="shared" ca="1" si="29"/>
        <v>46</v>
      </c>
      <c r="M92">
        <f t="shared" ca="1" si="29"/>
        <v>63</v>
      </c>
      <c r="N92">
        <f t="shared" ca="1" si="29"/>
        <v>50</v>
      </c>
      <c r="O92">
        <f t="shared" ca="1" si="30"/>
        <v>43</v>
      </c>
      <c r="P92">
        <f t="shared" ca="1" si="31"/>
        <v>52</v>
      </c>
      <c r="Q92">
        <f t="shared" ca="1" si="32"/>
        <v>61</v>
      </c>
      <c r="R92">
        <f t="shared" ca="1" si="33"/>
        <v>64</v>
      </c>
      <c r="S92">
        <f t="shared" ca="1" si="29"/>
        <v>70</v>
      </c>
      <c r="T92">
        <f t="shared" ca="1" si="29"/>
        <v>58</v>
      </c>
      <c r="U92">
        <f t="shared" ca="1" si="29"/>
        <v>63</v>
      </c>
    </row>
    <row r="93" spans="2:21" x14ac:dyDescent="0.25">
      <c r="B93">
        <v>8</v>
      </c>
      <c r="C93">
        <f t="shared" ref="C93" ca="1" si="39">C92+RANDBETWEEN(1,C$45)</f>
        <v>13</v>
      </c>
      <c r="D93">
        <f t="shared" ca="1" si="29"/>
        <v>18</v>
      </c>
      <c r="E93">
        <f t="shared" ca="1" si="29"/>
        <v>19</v>
      </c>
      <c r="F93">
        <f t="shared" ca="1" si="29"/>
        <v>26</v>
      </c>
      <c r="G93">
        <f t="shared" ca="1" si="29"/>
        <v>34</v>
      </c>
      <c r="H93">
        <f t="shared" ca="1" si="29"/>
        <v>38</v>
      </c>
      <c r="I93">
        <f t="shared" ca="1" si="29"/>
        <v>39</v>
      </c>
      <c r="J93">
        <f t="shared" ca="1" si="29"/>
        <v>41</v>
      </c>
      <c r="K93">
        <f t="shared" ca="1" si="29"/>
        <v>41</v>
      </c>
      <c r="L93">
        <f t="shared" ca="1" si="29"/>
        <v>51</v>
      </c>
      <c r="M93">
        <f t="shared" ca="1" si="29"/>
        <v>69</v>
      </c>
      <c r="N93">
        <f t="shared" ca="1" si="29"/>
        <v>56</v>
      </c>
      <c r="O93">
        <f t="shared" ca="1" si="30"/>
        <v>54</v>
      </c>
      <c r="P93">
        <f t="shared" ca="1" si="31"/>
        <v>64</v>
      </c>
      <c r="Q93">
        <f t="shared" ca="1" si="32"/>
        <v>62</v>
      </c>
      <c r="R93">
        <f t="shared" ca="1" si="33"/>
        <v>73</v>
      </c>
      <c r="S93">
        <f t="shared" ca="1" si="29"/>
        <v>78</v>
      </c>
      <c r="T93">
        <f t="shared" ca="1" si="29"/>
        <v>59</v>
      </c>
      <c r="U93">
        <f t="shared" ca="1" si="29"/>
        <v>76</v>
      </c>
    </row>
    <row r="94" spans="2:21" x14ac:dyDescent="0.25">
      <c r="B94">
        <v>9</v>
      </c>
      <c r="C94">
        <f t="shared" ref="C94" ca="1" si="40">C93+RANDBETWEEN(1,C$45)</f>
        <v>15</v>
      </c>
      <c r="D94">
        <f t="shared" ca="1" si="29"/>
        <v>21</v>
      </c>
      <c r="E94">
        <f t="shared" ca="1" si="29"/>
        <v>23</v>
      </c>
      <c r="F94">
        <f t="shared" ca="1" si="29"/>
        <v>27</v>
      </c>
      <c r="G94">
        <f t="shared" ca="1" si="29"/>
        <v>35</v>
      </c>
      <c r="H94">
        <f t="shared" ca="1" si="29"/>
        <v>45</v>
      </c>
      <c r="I94">
        <f t="shared" ca="1" si="29"/>
        <v>40</v>
      </c>
      <c r="J94">
        <f t="shared" ca="1" si="29"/>
        <v>43</v>
      </c>
      <c r="K94">
        <f t="shared" ca="1" si="29"/>
        <v>47</v>
      </c>
      <c r="L94">
        <f t="shared" ca="1" si="29"/>
        <v>61</v>
      </c>
      <c r="M94">
        <f t="shared" ca="1" si="29"/>
        <v>75</v>
      </c>
      <c r="N94">
        <f t="shared" ca="1" si="29"/>
        <v>64</v>
      </c>
      <c r="O94">
        <f t="shared" ca="1" si="30"/>
        <v>67</v>
      </c>
      <c r="P94">
        <f t="shared" ca="1" si="31"/>
        <v>71</v>
      </c>
      <c r="Q94">
        <f t="shared" ca="1" si="32"/>
        <v>78</v>
      </c>
      <c r="R94">
        <f t="shared" ca="1" si="33"/>
        <v>88</v>
      </c>
      <c r="S94">
        <f t="shared" ca="1" si="29"/>
        <v>83</v>
      </c>
      <c r="T94">
        <f t="shared" ca="1" si="29"/>
        <v>71</v>
      </c>
      <c r="U94">
        <f t="shared" ca="1" si="29"/>
        <v>77</v>
      </c>
    </row>
    <row r="95" spans="2:21" x14ac:dyDescent="0.25">
      <c r="B95">
        <v>10</v>
      </c>
      <c r="C95">
        <f t="shared" ref="C95" ca="1" si="41">C94+RANDBETWEEN(1,C$45)</f>
        <v>16</v>
      </c>
      <c r="D95">
        <f t="shared" ca="1" si="29"/>
        <v>22</v>
      </c>
      <c r="E95">
        <f t="shared" ca="1" si="29"/>
        <v>26</v>
      </c>
      <c r="F95">
        <f t="shared" ca="1" si="29"/>
        <v>31</v>
      </c>
      <c r="G95">
        <f t="shared" ca="1" si="29"/>
        <v>38</v>
      </c>
      <c r="H95">
        <f t="shared" ca="1" si="29"/>
        <v>49</v>
      </c>
      <c r="I95">
        <f t="shared" ca="1" si="29"/>
        <v>47</v>
      </c>
      <c r="J95">
        <f t="shared" ca="1" si="29"/>
        <v>44</v>
      </c>
      <c r="K95">
        <f t="shared" ca="1" si="29"/>
        <v>55</v>
      </c>
      <c r="L95">
        <f t="shared" ca="1" si="29"/>
        <v>67</v>
      </c>
      <c r="M95">
        <f t="shared" ca="1" si="29"/>
        <v>77</v>
      </c>
      <c r="N95">
        <f t="shared" ca="1" si="29"/>
        <v>68</v>
      </c>
      <c r="O95">
        <f t="shared" ca="1" si="30"/>
        <v>79</v>
      </c>
      <c r="P95">
        <f t="shared" ca="1" si="31"/>
        <v>76</v>
      </c>
      <c r="Q95">
        <f t="shared" ca="1" si="32"/>
        <v>88</v>
      </c>
      <c r="R95">
        <f t="shared" ca="1" si="33"/>
        <v>98</v>
      </c>
      <c r="S95">
        <f t="shared" ca="1" si="29"/>
        <v>92</v>
      </c>
      <c r="T95">
        <f t="shared" ca="1" si="29"/>
        <v>81</v>
      </c>
      <c r="U95">
        <f t="shared" ca="1" si="29"/>
        <v>86</v>
      </c>
    </row>
    <row r="96" spans="2:21" x14ac:dyDescent="0.25">
      <c r="B96">
        <v>11</v>
      </c>
      <c r="C96">
        <f t="shared" ref="C96" ca="1" si="42">C95+RANDBETWEEN(1,C$45)</f>
        <v>17</v>
      </c>
      <c r="D96">
        <f t="shared" ca="1" si="29"/>
        <v>23</v>
      </c>
      <c r="E96">
        <f t="shared" ca="1" si="29"/>
        <v>30</v>
      </c>
      <c r="F96">
        <f t="shared" ca="1" si="29"/>
        <v>36</v>
      </c>
      <c r="G96">
        <f t="shared" ca="1" si="29"/>
        <v>43</v>
      </c>
      <c r="H96">
        <f t="shared" ca="1" si="29"/>
        <v>55</v>
      </c>
      <c r="I96">
        <f t="shared" ca="1" si="29"/>
        <v>50</v>
      </c>
      <c r="J96">
        <f t="shared" ca="1" si="29"/>
        <v>53</v>
      </c>
      <c r="K96">
        <f t="shared" ca="1" si="29"/>
        <v>59</v>
      </c>
      <c r="L96">
        <f t="shared" ca="1" si="29"/>
        <v>77</v>
      </c>
      <c r="M96">
        <f t="shared" ca="1" si="29"/>
        <v>87</v>
      </c>
      <c r="N96">
        <f t="shared" ca="1" si="29"/>
        <v>76</v>
      </c>
      <c r="O96">
        <f t="shared" ca="1" si="30"/>
        <v>88</v>
      </c>
      <c r="P96">
        <f t="shared" ca="1" si="31"/>
        <v>90</v>
      </c>
      <c r="Q96">
        <f t="shared" ca="1" si="32"/>
        <v>89</v>
      </c>
      <c r="R96">
        <f t="shared" ca="1" si="33"/>
        <v>114</v>
      </c>
      <c r="S96">
        <f t="shared" ca="1" si="29"/>
        <v>110</v>
      </c>
      <c r="T96">
        <f t="shared" ca="1" si="29"/>
        <v>89</v>
      </c>
      <c r="U96">
        <f t="shared" ca="1" si="29"/>
        <v>102</v>
      </c>
    </row>
    <row r="97" spans="2:21" x14ac:dyDescent="0.25">
      <c r="B97">
        <v>12</v>
      </c>
      <c r="C97">
        <f t="shared" ref="C97" ca="1" si="43">C96+RANDBETWEEN(1,C$45)</f>
        <v>18</v>
      </c>
      <c r="D97">
        <f t="shared" ca="1" si="29"/>
        <v>26</v>
      </c>
      <c r="E97">
        <f t="shared" ca="1" si="29"/>
        <v>33</v>
      </c>
      <c r="F97">
        <f t="shared" ca="1" si="29"/>
        <v>39</v>
      </c>
      <c r="G97">
        <f t="shared" ca="1" si="29"/>
        <v>49</v>
      </c>
      <c r="H97">
        <f t="shared" ca="1" si="29"/>
        <v>57</v>
      </c>
      <c r="I97">
        <f t="shared" ca="1" si="29"/>
        <v>52</v>
      </c>
      <c r="J97">
        <f t="shared" ca="1" si="29"/>
        <v>56</v>
      </c>
      <c r="K97">
        <f t="shared" ca="1" si="29"/>
        <v>68</v>
      </c>
      <c r="L97">
        <f t="shared" ca="1" si="29"/>
        <v>86</v>
      </c>
      <c r="M97">
        <f t="shared" ca="1" si="29"/>
        <v>95</v>
      </c>
      <c r="N97">
        <f t="shared" ca="1" si="29"/>
        <v>85</v>
      </c>
      <c r="O97">
        <f t="shared" ca="1" si="30"/>
        <v>90</v>
      </c>
      <c r="P97">
        <f t="shared" ca="1" si="31"/>
        <v>98</v>
      </c>
      <c r="Q97">
        <f t="shared" ca="1" si="32"/>
        <v>101</v>
      </c>
      <c r="R97">
        <f t="shared" ca="1" si="33"/>
        <v>123</v>
      </c>
      <c r="S97">
        <f t="shared" ca="1" si="29"/>
        <v>113</v>
      </c>
      <c r="T97">
        <f t="shared" ca="1" si="29"/>
        <v>107</v>
      </c>
      <c r="U97">
        <f t="shared" ca="1" si="29"/>
        <v>114</v>
      </c>
    </row>
    <row r="98" spans="2:21" x14ac:dyDescent="0.25">
      <c r="B98">
        <v>13</v>
      </c>
      <c r="C98">
        <f t="shared" ref="C98" ca="1" si="44">C97+RANDBETWEEN(1,C$45)</f>
        <v>20</v>
      </c>
      <c r="D98">
        <f t="shared" ca="1" si="29"/>
        <v>28</v>
      </c>
      <c r="E98">
        <f t="shared" ca="1" si="29"/>
        <v>34</v>
      </c>
      <c r="F98">
        <f t="shared" ca="1" si="29"/>
        <v>40</v>
      </c>
      <c r="G98">
        <f t="shared" ca="1" si="29"/>
        <v>52</v>
      </c>
      <c r="H98">
        <f t="shared" ca="1" si="29"/>
        <v>59</v>
      </c>
      <c r="I98">
        <f t="shared" ca="1" si="29"/>
        <v>59</v>
      </c>
      <c r="J98">
        <f t="shared" ca="1" si="29"/>
        <v>62</v>
      </c>
      <c r="K98">
        <f t="shared" ca="1" si="29"/>
        <v>73</v>
      </c>
      <c r="L98">
        <f t="shared" ca="1" si="29"/>
        <v>91</v>
      </c>
      <c r="M98">
        <f t="shared" ca="1" si="29"/>
        <v>104</v>
      </c>
      <c r="N98">
        <f t="shared" ca="1" si="29"/>
        <v>87</v>
      </c>
      <c r="O98">
        <f t="shared" ca="1" si="30"/>
        <v>98</v>
      </c>
      <c r="P98">
        <f t="shared" ca="1" si="31"/>
        <v>109</v>
      </c>
      <c r="Q98">
        <f t="shared" ca="1" si="32"/>
        <v>106</v>
      </c>
      <c r="R98">
        <f t="shared" ca="1" si="33"/>
        <v>136</v>
      </c>
      <c r="S98">
        <f t="shared" ca="1" si="29"/>
        <v>121</v>
      </c>
      <c r="T98">
        <f t="shared" ca="1" si="29"/>
        <v>110</v>
      </c>
      <c r="U98">
        <f t="shared" ca="1" si="29"/>
        <v>133</v>
      </c>
    </row>
    <row r="99" spans="2:21" x14ac:dyDescent="0.25">
      <c r="B99">
        <v>14</v>
      </c>
      <c r="C99">
        <f t="shared" ref="C99" ca="1" si="45">C98+RANDBETWEEN(1,C$45)</f>
        <v>22</v>
      </c>
      <c r="D99">
        <f t="shared" ca="1" si="29"/>
        <v>29</v>
      </c>
      <c r="E99">
        <f t="shared" ca="1" si="29"/>
        <v>35</v>
      </c>
      <c r="F99">
        <f t="shared" ca="1" si="29"/>
        <v>43</v>
      </c>
      <c r="G99">
        <f t="shared" ca="1" si="29"/>
        <v>58</v>
      </c>
      <c r="H99">
        <f t="shared" ca="1" si="29"/>
        <v>64</v>
      </c>
      <c r="I99">
        <f t="shared" ca="1" si="29"/>
        <v>63</v>
      </c>
      <c r="J99">
        <f t="shared" ca="1" si="29"/>
        <v>70</v>
      </c>
      <c r="K99">
        <f t="shared" ca="1" si="29"/>
        <v>81</v>
      </c>
      <c r="L99">
        <f t="shared" ca="1" si="29"/>
        <v>92</v>
      </c>
      <c r="M99">
        <f t="shared" ca="1" si="29"/>
        <v>108</v>
      </c>
      <c r="N99">
        <f t="shared" ca="1" si="29"/>
        <v>94</v>
      </c>
      <c r="O99">
        <f t="shared" ca="1" si="30"/>
        <v>99</v>
      </c>
      <c r="P99">
        <f t="shared" ca="1" si="31"/>
        <v>115</v>
      </c>
      <c r="Q99">
        <f t="shared" ca="1" si="32"/>
        <v>118</v>
      </c>
      <c r="R99">
        <f t="shared" ca="1" si="33"/>
        <v>143</v>
      </c>
      <c r="S99">
        <f t="shared" ca="1" si="29"/>
        <v>128</v>
      </c>
      <c r="T99">
        <f t="shared" ca="1" si="29"/>
        <v>114</v>
      </c>
      <c r="U99">
        <f t="shared" ca="1" si="29"/>
        <v>146</v>
      </c>
    </row>
    <row r="100" spans="2:21" x14ac:dyDescent="0.25">
      <c r="B100">
        <v>15</v>
      </c>
      <c r="C100">
        <f t="shared" ref="C100" ca="1" si="46">C99+RANDBETWEEN(1,C$45)</f>
        <v>24</v>
      </c>
      <c r="D100">
        <f t="shared" ca="1" si="29"/>
        <v>30</v>
      </c>
      <c r="E100">
        <f t="shared" ca="1" si="29"/>
        <v>39</v>
      </c>
      <c r="F100">
        <f t="shared" ca="1" si="29"/>
        <v>46</v>
      </c>
      <c r="G100">
        <f t="shared" ca="1" si="29"/>
        <v>62</v>
      </c>
      <c r="H100">
        <f t="shared" ca="1" si="29"/>
        <v>68</v>
      </c>
      <c r="I100">
        <f t="shared" ca="1" si="29"/>
        <v>71</v>
      </c>
      <c r="J100">
        <f t="shared" ca="1" si="29"/>
        <v>79</v>
      </c>
      <c r="K100">
        <f t="shared" ca="1" si="29"/>
        <v>91</v>
      </c>
      <c r="L100">
        <f t="shared" ca="1" si="29"/>
        <v>94</v>
      </c>
      <c r="M100">
        <f t="shared" ca="1" si="29"/>
        <v>118</v>
      </c>
      <c r="N100">
        <f t="shared" ca="1" si="29"/>
        <v>99</v>
      </c>
      <c r="O100">
        <f t="shared" ca="1" si="30"/>
        <v>111</v>
      </c>
      <c r="P100">
        <f t="shared" ca="1" si="31"/>
        <v>127</v>
      </c>
      <c r="Q100">
        <f t="shared" ca="1" si="32"/>
        <v>119</v>
      </c>
      <c r="R100">
        <f t="shared" ca="1" si="33"/>
        <v>148</v>
      </c>
      <c r="S100">
        <f t="shared" ca="1" si="29"/>
        <v>134</v>
      </c>
      <c r="T100">
        <f t="shared" ca="1" si="29"/>
        <v>119</v>
      </c>
      <c r="U100">
        <f t="shared" ca="1" si="29"/>
        <v>152</v>
      </c>
    </row>
    <row r="101" spans="2:21" x14ac:dyDescent="0.25">
      <c r="B101">
        <v>16</v>
      </c>
      <c r="C101">
        <f t="shared" ref="C101" ca="1" si="47">C100+RANDBETWEEN(1,C$45)</f>
        <v>25</v>
      </c>
      <c r="D101">
        <f t="shared" ca="1" si="29"/>
        <v>33</v>
      </c>
      <c r="E101">
        <f t="shared" ca="1" si="29"/>
        <v>40</v>
      </c>
      <c r="F101">
        <f t="shared" ca="1" si="29"/>
        <v>47</v>
      </c>
      <c r="G101">
        <f t="shared" ref="G101:U101" ca="1" si="48">G100+RANDBETWEEN(1,G$45)</f>
        <v>67</v>
      </c>
      <c r="H101">
        <f t="shared" ca="1" si="48"/>
        <v>74</v>
      </c>
      <c r="I101">
        <f t="shared" ca="1" si="48"/>
        <v>72</v>
      </c>
      <c r="J101">
        <f t="shared" ca="1" si="48"/>
        <v>86</v>
      </c>
      <c r="K101">
        <f t="shared" ca="1" si="48"/>
        <v>98</v>
      </c>
      <c r="L101">
        <f t="shared" ca="1" si="48"/>
        <v>103</v>
      </c>
      <c r="M101">
        <f t="shared" ca="1" si="48"/>
        <v>120</v>
      </c>
      <c r="N101">
        <f t="shared" ca="1" si="48"/>
        <v>106</v>
      </c>
      <c r="O101">
        <f t="shared" ca="1" si="30"/>
        <v>122</v>
      </c>
      <c r="P101">
        <f t="shared" ca="1" si="31"/>
        <v>131</v>
      </c>
      <c r="Q101">
        <f t="shared" ca="1" si="32"/>
        <v>128</v>
      </c>
      <c r="R101">
        <f t="shared" ca="1" si="33"/>
        <v>154</v>
      </c>
      <c r="S101">
        <f t="shared" ca="1" si="48"/>
        <v>151</v>
      </c>
      <c r="T101">
        <f t="shared" ca="1" si="48"/>
        <v>134</v>
      </c>
      <c r="U101">
        <f t="shared" ca="1" si="48"/>
        <v>158</v>
      </c>
    </row>
    <row r="102" spans="2:21" x14ac:dyDescent="0.25">
      <c r="B102">
        <v>17</v>
      </c>
      <c r="C102">
        <f t="shared" ref="C102:U102" ca="1" si="49">C101+RANDBETWEEN(1,C$45)</f>
        <v>26</v>
      </c>
      <c r="D102">
        <f t="shared" ca="1" si="49"/>
        <v>36</v>
      </c>
      <c r="E102">
        <f t="shared" ca="1" si="49"/>
        <v>41</v>
      </c>
      <c r="F102">
        <f t="shared" ca="1" si="49"/>
        <v>52</v>
      </c>
      <c r="G102">
        <f t="shared" ca="1" si="49"/>
        <v>73</v>
      </c>
      <c r="H102">
        <f t="shared" ca="1" si="49"/>
        <v>81</v>
      </c>
      <c r="I102">
        <f t="shared" ca="1" si="49"/>
        <v>74</v>
      </c>
      <c r="J102">
        <f t="shared" ca="1" si="49"/>
        <v>94</v>
      </c>
      <c r="K102">
        <f t="shared" ca="1" si="49"/>
        <v>107</v>
      </c>
      <c r="L102">
        <f t="shared" ca="1" si="49"/>
        <v>107</v>
      </c>
      <c r="M102">
        <f t="shared" ca="1" si="49"/>
        <v>130</v>
      </c>
      <c r="N102">
        <f t="shared" ca="1" si="49"/>
        <v>113</v>
      </c>
      <c r="O102">
        <f t="shared" ca="1" si="30"/>
        <v>123</v>
      </c>
      <c r="P102">
        <f t="shared" ca="1" si="31"/>
        <v>146</v>
      </c>
      <c r="Q102">
        <f t="shared" ca="1" si="32"/>
        <v>133</v>
      </c>
      <c r="R102">
        <f t="shared" ca="1" si="33"/>
        <v>164</v>
      </c>
      <c r="S102">
        <f t="shared" ca="1" si="49"/>
        <v>157</v>
      </c>
      <c r="T102">
        <f t="shared" ca="1" si="49"/>
        <v>149</v>
      </c>
      <c r="U102">
        <f t="shared" ca="1" si="49"/>
        <v>178</v>
      </c>
    </row>
    <row r="103" spans="2:21" x14ac:dyDescent="0.25">
      <c r="B103">
        <v>18</v>
      </c>
      <c r="C103">
        <f t="shared" ref="C103:U103" ca="1" si="50">C102+RANDBETWEEN(1,C$45)</f>
        <v>27</v>
      </c>
      <c r="D103">
        <f t="shared" ca="1" si="50"/>
        <v>39</v>
      </c>
      <c r="E103">
        <f t="shared" ca="1" si="50"/>
        <v>42</v>
      </c>
      <c r="F103">
        <f t="shared" ca="1" si="50"/>
        <v>55</v>
      </c>
      <c r="G103">
        <f t="shared" ca="1" si="50"/>
        <v>79</v>
      </c>
      <c r="H103">
        <f t="shared" ca="1" si="50"/>
        <v>85</v>
      </c>
      <c r="I103">
        <f t="shared" ca="1" si="50"/>
        <v>79</v>
      </c>
      <c r="J103">
        <f t="shared" ca="1" si="50"/>
        <v>95</v>
      </c>
      <c r="K103">
        <f t="shared" ca="1" si="50"/>
        <v>114</v>
      </c>
      <c r="L103">
        <f t="shared" ca="1" si="50"/>
        <v>111</v>
      </c>
      <c r="M103">
        <f t="shared" ca="1" si="50"/>
        <v>138</v>
      </c>
      <c r="N103">
        <f t="shared" ca="1" si="50"/>
        <v>125</v>
      </c>
      <c r="O103">
        <f t="shared" ca="1" si="30"/>
        <v>124</v>
      </c>
      <c r="P103">
        <f t="shared" ca="1" si="31"/>
        <v>155</v>
      </c>
      <c r="Q103">
        <f t="shared" ca="1" si="32"/>
        <v>136</v>
      </c>
      <c r="R103">
        <f t="shared" ca="1" si="33"/>
        <v>171</v>
      </c>
      <c r="S103">
        <f t="shared" ca="1" si="50"/>
        <v>165</v>
      </c>
      <c r="T103">
        <f t="shared" ca="1" si="50"/>
        <v>152</v>
      </c>
      <c r="U103">
        <f t="shared" ca="1" si="50"/>
        <v>195</v>
      </c>
    </row>
    <row r="107" spans="2:21" x14ac:dyDescent="0.25">
      <c r="B107" t="s">
        <v>1474</v>
      </c>
      <c r="E107" t="s">
        <v>1483</v>
      </c>
    </row>
    <row r="108" spans="2:21" x14ac:dyDescent="0.25">
      <c r="B108">
        <v>20</v>
      </c>
      <c r="C108" t="s">
        <v>1475</v>
      </c>
      <c r="E108">
        <v>1.5</v>
      </c>
      <c r="F108">
        <v>15</v>
      </c>
    </row>
    <row r="109" spans="2:21" x14ac:dyDescent="0.25">
      <c r="B109">
        <v>35</v>
      </c>
      <c r="C109" t="s">
        <v>1476</v>
      </c>
      <c r="E109">
        <v>2</v>
      </c>
      <c r="F109">
        <v>30</v>
      </c>
    </row>
    <row r="110" spans="2:21" x14ac:dyDescent="0.25">
      <c r="B110">
        <v>55</v>
      </c>
      <c r="C110" t="s">
        <v>1477</v>
      </c>
      <c r="E110">
        <v>3</v>
      </c>
      <c r="F110">
        <v>45</v>
      </c>
    </row>
    <row r="111" spans="2:21" x14ac:dyDescent="0.25">
      <c r="B111">
        <v>70</v>
      </c>
      <c r="C111" t="s">
        <v>1478</v>
      </c>
      <c r="E111">
        <v>4</v>
      </c>
      <c r="F111">
        <v>60</v>
      </c>
    </row>
    <row r="112" spans="2:21" x14ac:dyDescent="0.25">
      <c r="B112">
        <v>80</v>
      </c>
      <c r="C112" t="s">
        <v>1479</v>
      </c>
      <c r="E112">
        <v>5</v>
      </c>
      <c r="F112">
        <v>70</v>
      </c>
    </row>
    <row r="113" spans="2:8" x14ac:dyDescent="0.25">
      <c r="B113">
        <v>100</v>
      </c>
      <c r="C113" t="s">
        <v>1481</v>
      </c>
      <c r="E113">
        <v>6</v>
      </c>
      <c r="F113">
        <v>80</v>
      </c>
    </row>
    <row r="114" spans="2:8" x14ac:dyDescent="0.25">
      <c r="B114">
        <v>125</v>
      </c>
      <c r="C114" t="s">
        <v>1480</v>
      </c>
      <c r="E114">
        <v>7</v>
      </c>
      <c r="F114">
        <v>90</v>
      </c>
    </row>
    <row r="115" spans="2:8" x14ac:dyDescent="0.25">
      <c r="B115">
        <v>200</v>
      </c>
      <c r="C115" t="s">
        <v>1482</v>
      </c>
      <c r="E115">
        <v>8</v>
      </c>
      <c r="F115">
        <v>100</v>
      </c>
    </row>
    <row r="118" spans="2:8" x14ac:dyDescent="0.25">
      <c r="B118" t="s">
        <v>1484</v>
      </c>
      <c r="C118" t="s">
        <v>1485</v>
      </c>
      <c r="D118" t="s">
        <v>1486</v>
      </c>
      <c r="E118" t="s">
        <v>1487</v>
      </c>
      <c r="F118" t="s">
        <v>1488</v>
      </c>
      <c r="G118" t="s">
        <v>1489</v>
      </c>
      <c r="H118" t="s">
        <v>1490</v>
      </c>
    </row>
    <row r="119" spans="2:8" x14ac:dyDescent="0.25">
      <c r="B119">
        <v>0</v>
      </c>
      <c r="C119">
        <v>0</v>
      </c>
      <c r="D119" s="2">
        <v>0.1</v>
      </c>
      <c r="E119" t="s">
        <v>1501</v>
      </c>
      <c r="F119" t="s">
        <v>1501</v>
      </c>
      <c r="G119" t="s">
        <v>1493</v>
      </c>
      <c r="H119" t="s">
        <v>1494</v>
      </c>
    </row>
    <row r="120" spans="2:8" x14ac:dyDescent="0.25">
      <c r="B120">
        <v>8</v>
      </c>
      <c r="C120">
        <v>0</v>
      </c>
      <c r="D120" s="2">
        <v>0.2</v>
      </c>
      <c r="E120" t="s">
        <v>1501</v>
      </c>
      <c r="F120" t="s">
        <v>1501</v>
      </c>
      <c r="G120" t="s">
        <v>1493</v>
      </c>
      <c r="H120" t="s">
        <v>1494</v>
      </c>
    </row>
    <row r="121" spans="2:8" x14ac:dyDescent="0.25">
      <c r="B121">
        <v>15</v>
      </c>
      <c r="C121" s="2">
        <v>0.1</v>
      </c>
      <c r="D121" s="2">
        <v>0.3</v>
      </c>
      <c r="E121" t="s">
        <v>1501</v>
      </c>
      <c r="F121" t="s">
        <v>1502</v>
      </c>
      <c r="G121" t="s">
        <v>1493</v>
      </c>
      <c r="H121" t="s">
        <v>1494</v>
      </c>
    </row>
    <row r="122" spans="2:8" x14ac:dyDescent="0.25">
      <c r="B122">
        <v>24</v>
      </c>
      <c r="C122" s="2">
        <v>0.1</v>
      </c>
      <c r="D122" s="2">
        <v>0.4</v>
      </c>
      <c r="E122" t="s">
        <v>1501</v>
      </c>
      <c r="F122" t="s">
        <v>1502</v>
      </c>
      <c r="G122" t="s">
        <v>1493</v>
      </c>
      <c r="H122" t="s">
        <v>1498</v>
      </c>
    </row>
    <row r="123" spans="2:8" x14ac:dyDescent="0.25">
      <c r="B123">
        <v>30</v>
      </c>
      <c r="C123" s="2">
        <v>0.2</v>
      </c>
      <c r="D123" s="2">
        <v>0.3</v>
      </c>
      <c r="E123" t="s">
        <v>1502</v>
      </c>
      <c r="F123" t="s">
        <v>1503</v>
      </c>
      <c r="G123" t="s">
        <v>1494</v>
      </c>
      <c r="H123" t="s">
        <v>1494</v>
      </c>
    </row>
    <row r="124" spans="2:8" x14ac:dyDescent="0.25">
      <c r="B124">
        <v>38</v>
      </c>
      <c r="C124" s="2">
        <v>0</v>
      </c>
      <c r="D124" s="2">
        <v>0.4</v>
      </c>
      <c r="E124" t="s">
        <v>1501</v>
      </c>
      <c r="F124" t="s">
        <v>1503</v>
      </c>
      <c r="G124" t="s">
        <v>1493</v>
      </c>
      <c r="H124" t="s">
        <v>1499</v>
      </c>
    </row>
    <row r="125" spans="2:8" x14ac:dyDescent="0.25">
      <c r="B125">
        <v>50</v>
      </c>
      <c r="C125" s="2">
        <v>0.2</v>
      </c>
      <c r="D125" s="2">
        <v>0.5</v>
      </c>
      <c r="E125" t="s">
        <v>1502</v>
      </c>
      <c r="F125" t="s">
        <v>1503</v>
      </c>
      <c r="G125" t="s">
        <v>1495</v>
      </c>
      <c r="H125" t="s">
        <v>1500</v>
      </c>
    </row>
    <row r="126" spans="2:8" x14ac:dyDescent="0.25">
      <c r="B126">
        <v>63</v>
      </c>
      <c r="C126" s="2">
        <v>0.3</v>
      </c>
      <c r="D126" s="2">
        <v>0.6</v>
      </c>
      <c r="E126" t="s">
        <v>1502</v>
      </c>
      <c r="F126" t="s">
        <v>1503</v>
      </c>
      <c r="G126" t="s">
        <v>1495</v>
      </c>
      <c r="H126" t="s">
        <v>1500</v>
      </c>
    </row>
    <row r="127" spans="2:8" x14ac:dyDescent="0.25">
      <c r="B127">
        <v>80</v>
      </c>
      <c r="C127" s="2">
        <v>0.1</v>
      </c>
      <c r="D127" s="2">
        <v>0.5</v>
      </c>
      <c r="E127" t="s">
        <v>1501</v>
      </c>
      <c r="F127" t="s">
        <v>1503</v>
      </c>
      <c r="G127" t="s">
        <v>1496</v>
      </c>
      <c r="H127" t="s">
        <v>1499</v>
      </c>
    </row>
    <row r="128" spans="2:8" x14ac:dyDescent="0.25">
      <c r="B128">
        <v>90</v>
      </c>
      <c r="C128" s="2">
        <v>0</v>
      </c>
      <c r="D128" s="2">
        <v>0.3</v>
      </c>
      <c r="E128" t="s">
        <v>1501</v>
      </c>
      <c r="F128" t="s">
        <v>1491</v>
      </c>
      <c r="G128" t="s">
        <v>1496</v>
      </c>
      <c r="H128" t="s">
        <v>1491</v>
      </c>
    </row>
    <row r="129" spans="2:8" x14ac:dyDescent="0.25">
      <c r="B129">
        <v>100</v>
      </c>
      <c r="C129" s="2">
        <v>0.2</v>
      </c>
      <c r="D129" s="2">
        <v>0.7</v>
      </c>
      <c r="E129" t="s">
        <v>1501</v>
      </c>
      <c r="F129" t="s">
        <v>1491</v>
      </c>
      <c r="G129" t="s">
        <v>1496</v>
      </c>
      <c r="H129" t="s">
        <v>1491</v>
      </c>
    </row>
    <row r="130" spans="2:8" x14ac:dyDescent="0.25">
      <c r="B130">
        <v>120</v>
      </c>
      <c r="C130" s="2">
        <v>0.1</v>
      </c>
      <c r="D130" s="2">
        <v>0.1</v>
      </c>
      <c r="E130" t="s">
        <v>1501</v>
      </c>
      <c r="F130" t="s">
        <v>1491</v>
      </c>
      <c r="G130" t="s">
        <v>1496</v>
      </c>
      <c r="H130" t="s">
        <v>1491</v>
      </c>
    </row>
    <row r="131" spans="2:8" x14ac:dyDescent="0.25">
      <c r="B131">
        <v>150</v>
      </c>
      <c r="C131" s="2">
        <v>0.1</v>
      </c>
      <c r="D131" s="2">
        <v>1</v>
      </c>
      <c r="E131" t="s">
        <v>1501</v>
      </c>
      <c r="F131" s="80" t="s">
        <v>1492</v>
      </c>
      <c r="G131" t="s">
        <v>1497</v>
      </c>
      <c r="H131" s="80" t="s">
        <v>1492</v>
      </c>
    </row>
    <row r="133" spans="2:8" x14ac:dyDescent="0.25">
      <c r="B133" t="s">
        <v>1518</v>
      </c>
    </row>
    <row r="134" spans="2:8" x14ac:dyDescent="0.25">
      <c r="B134" t="s">
        <v>1508</v>
      </c>
      <c r="D134" t="s">
        <v>1509</v>
      </c>
      <c r="G134" t="s">
        <v>1517</v>
      </c>
    </row>
    <row r="135" spans="2:8" x14ac:dyDescent="0.25">
      <c r="B135" t="s">
        <v>1506</v>
      </c>
    </row>
    <row r="136" spans="2:8" x14ac:dyDescent="0.25">
      <c r="B136">
        <v>1</v>
      </c>
      <c r="C136">
        <v>2</v>
      </c>
      <c r="D136" t="s">
        <v>1507</v>
      </c>
    </row>
    <row r="137" spans="2:8" x14ac:dyDescent="0.25">
      <c r="B137">
        <v>2</v>
      </c>
      <c r="C137">
        <v>2</v>
      </c>
      <c r="D137" t="s">
        <v>1507</v>
      </c>
    </row>
    <row r="138" spans="2:8" x14ac:dyDescent="0.25">
      <c r="B138">
        <v>3</v>
      </c>
      <c r="C138">
        <v>2</v>
      </c>
      <c r="D138" t="s">
        <v>1507</v>
      </c>
    </row>
    <row r="139" spans="2:8" x14ac:dyDescent="0.25">
      <c r="B139">
        <v>4</v>
      </c>
      <c r="C139">
        <v>2</v>
      </c>
      <c r="D139" t="s">
        <v>1510</v>
      </c>
    </row>
    <row r="140" spans="2:8" x14ac:dyDescent="0.25">
      <c r="B140">
        <v>5</v>
      </c>
      <c r="C140">
        <v>2</v>
      </c>
      <c r="D140" t="s">
        <v>1510</v>
      </c>
    </row>
    <row r="141" spans="2:8" x14ac:dyDescent="0.25">
      <c r="B141">
        <v>6</v>
      </c>
      <c r="C141">
        <v>2</v>
      </c>
      <c r="D141" t="s">
        <v>1510</v>
      </c>
    </row>
    <row r="142" spans="2:8" x14ac:dyDescent="0.25">
      <c r="B142">
        <v>7</v>
      </c>
      <c r="C142">
        <v>2</v>
      </c>
      <c r="D142" t="s">
        <v>1513</v>
      </c>
    </row>
    <row r="143" spans="2:8" x14ac:dyDescent="0.25">
      <c r="B143">
        <v>8</v>
      </c>
      <c r="C143">
        <v>2</v>
      </c>
      <c r="D143" t="s">
        <v>1513</v>
      </c>
    </row>
    <row r="144" spans="2:8" x14ac:dyDescent="0.25">
      <c r="B144">
        <v>9</v>
      </c>
      <c r="C144">
        <v>2</v>
      </c>
      <c r="D144" t="s">
        <v>1513</v>
      </c>
    </row>
    <row r="145" spans="2:4" x14ac:dyDescent="0.25">
      <c r="B145">
        <v>10</v>
      </c>
      <c r="C145">
        <v>2</v>
      </c>
      <c r="D145" t="s">
        <v>1516</v>
      </c>
    </row>
    <row r="146" spans="2:4" x14ac:dyDescent="0.25">
      <c r="B146">
        <v>11</v>
      </c>
      <c r="C146">
        <v>2</v>
      </c>
      <c r="D146" t="s">
        <v>1516</v>
      </c>
    </row>
    <row r="147" spans="2:4" x14ac:dyDescent="0.25">
      <c r="B147">
        <v>12</v>
      </c>
      <c r="C147">
        <v>2</v>
      </c>
      <c r="D147" t="s">
        <v>1516</v>
      </c>
    </row>
    <row r="148" spans="2:4" x14ac:dyDescent="0.25">
      <c r="B148">
        <v>13</v>
      </c>
      <c r="C148">
        <v>3</v>
      </c>
      <c r="D148" t="s">
        <v>1511</v>
      </c>
    </row>
    <row r="149" spans="2:4" x14ac:dyDescent="0.25">
      <c r="B149">
        <v>14</v>
      </c>
      <c r="C149">
        <v>3</v>
      </c>
      <c r="D149" t="s">
        <v>1511</v>
      </c>
    </row>
    <row r="150" spans="2:4" x14ac:dyDescent="0.25">
      <c r="B150">
        <v>15</v>
      </c>
      <c r="C150">
        <v>3</v>
      </c>
      <c r="D150" t="s">
        <v>1512</v>
      </c>
    </row>
    <row r="151" spans="2:4" x14ac:dyDescent="0.25">
      <c r="B151">
        <v>16</v>
      </c>
      <c r="C151">
        <v>3</v>
      </c>
      <c r="D151" t="s">
        <v>1512</v>
      </c>
    </row>
    <row r="152" spans="2:4" x14ac:dyDescent="0.25">
      <c r="B152">
        <v>17</v>
      </c>
      <c r="C152">
        <v>3</v>
      </c>
      <c r="D152" t="s">
        <v>1515</v>
      </c>
    </row>
    <row r="153" spans="2:4" x14ac:dyDescent="0.25">
      <c r="B153">
        <v>18</v>
      </c>
      <c r="C153">
        <v>3</v>
      </c>
      <c r="D153" t="s">
        <v>1515</v>
      </c>
    </row>
    <row r="154" spans="2:4" x14ac:dyDescent="0.25">
      <c r="B154">
        <v>19</v>
      </c>
      <c r="C154">
        <v>3</v>
      </c>
      <c r="D154" t="s">
        <v>1514</v>
      </c>
    </row>
    <row r="155" spans="2:4" x14ac:dyDescent="0.25">
      <c r="B155">
        <v>20</v>
      </c>
      <c r="C155">
        <v>3</v>
      </c>
      <c r="D155" t="s">
        <v>1514</v>
      </c>
    </row>
    <row r="157" spans="2:4" x14ac:dyDescent="0.25">
      <c r="B157" t="s">
        <v>1519</v>
      </c>
    </row>
    <row r="158" spans="2:4" x14ac:dyDescent="0.25">
      <c r="B158" t="s">
        <v>1520</v>
      </c>
      <c r="D158" t="s">
        <v>1521</v>
      </c>
    </row>
    <row r="159" spans="2:4" x14ac:dyDescent="0.25">
      <c r="B159">
        <v>1</v>
      </c>
      <c r="D159" t="s">
        <v>1523</v>
      </c>
    </row>
    <row r="160" spans="2:4" x14ac:dyDescent="0.25">
      <c r="B160">
        <v>2</v>
      </c>
      <c r="D160" t="s">
        <v>1523</v>
      </c>
    </row>
    <row r="161" spans="2:4" x14ac:dyDescent="0.25">
      <c r="B161">
        <v>3</v>
      </c>
      <c r="D161" t="s">
        <v>1523</v>
      </c>
    </row>
    <row r="162" spans="2:4" x14ac:dyDescent="0.25">
      <c r="B162">
        <v>4</v>
      </c>
      <c r="D162" t="s">
        <v>1522</v>
      </c>
    </row>
    <row r="163" spans="2:4" x14ac:dyDescent="0.25">
      <c r="B163">
        <v>5</v>
      </c>
      <c r="D163" t="s">
        <v>1522</v>
      </c>
    </row>
    <row r="164" spans="2:4" x14ac:dyDescent="0.25">
      <c r="B164">
        <v>6</v>
      </c>
      <c r="D164" t="s">
        <v>1522</v>
      </c>
    </row>
    <row r="165" spans="2:4" x14ac:dyDescent="0.25">
      <c r="B165">
        <v>7</v>
      </c>
      <c r="D165" t="s">
        <v>1524</v>
      </c>
    </row>
    <row r="166" spans="2:4" x14ac:dyDescent="0.25">
      <c r="B166">
        <v>8</v>
      </c>
      <c r="D166" t="s">
        <v>1524</v>
      </c>
    </row>
    <row r="167" spans="2:4" x14ac:dyDescent="0.25">
      <c r="B167">
        <v>9</v>
      </c>
      <c r="D167" t="s">
        <v>1524</v>
      </c>
    </row>
    <row r="168" spans="2:4" x14ac:dyDescent="0.25">
      <c r="B168">
        <v>10</v>
      </c>
      <c r="D168" t="s">
        <v>1525</v>
      </c>
    </row>
    <row r="169" spans="2:4" x14ac:dyDescent="0.25">
      <c r="B169">
        <v>11</v>
      </c>
      <c r="D169" t="s">
        <v>1525</v>
      </c>
    </row>
    <row r="170" spans="2:4" x14ac:dyDescent="0.25">
      <c r="B170">
        <v>12</v>
      </c>
      <c r="D170" t="s">
        <v>1525</v>
      </c>
    </row>
    <row r="171" spans="2:4" x14ac:dyDescent="0.25">
      <c r="B171">
        <v>13</v>
      </c>
      <c r="D171" t="s">
        <v>1526</v>
      </c>
    </row>
    <row r="172" spans="2:4" x14ac:dyDescent="0.25">
      <c r="B172">
        <v>14</v>
      </c>
      <c r="D172" t="s">
        <v>1526</v>
      </c>
    </row>
    <row r="173" spans="2:4" x14ac:dyDescent="0.25">
      <c r="B173">
        <v>15</v>
      </c>
      <c r="D173" t="s">
        <v>1527</v>
      </c>
    </row>
    <row r="174" spans="2:4" x14ac:dyDescent="0.25">
      <c r="B174">
        <v>16</v>
      </c>
      <c r="D174" t="s">
        <v>1527</v>
      </c>
    </row>
    <row r="175" spans="2:4" x14ac:dyDescent="0.25">
      <c r="B175">
        <v>17</v>
      </c>
      <c r="D175" t="s">
        <v>1528</v>
      </c>
    </row>
    <row r="176" spans="2:4" x14ac:dyDescent="0.25">
      <c r="B176">
        <v>18</v>
      </c>
      <c r="D176" t="s">
        <v>1528</v>
      </c>
    </row>
    <row r="177" spans="2:4" x14ac:dyDescent="0.25">
      <c r="B177">
        <v>19</v>
      </c>
      <c r="D177" t="s">
        <v>1529</v>
      </c>
    </row>
    <row r="178" spans="2:4" x14ac:dyDescent="0.25">
      <c r="B178">
        <v>20</v>
      </c>
      <c r="D178" t="s">
        <v>1529</v>
      </c>
    </row>
    <row r="219" spans="2:9" x14ac:dyDescent="0.25">
      <c r="H219" t="s">
        <v>1531</v>
      </c>
      <c r="I219" t="s">
        <v>1530</v>
      </c>
    </row>
    <row r="220" spans="2:9" ht="16.5" x14ac:dyDescent="0.3">
      <c r="B220" s="104"/>
      <c r="C220" s="104">
        <f t="shared" ref="C220:C259" ca="1" si="51">VLOOKUP(D220,$G$220:$I$319,3,FALSE)</f>
        <v>4000</v>
      </c>
      <c r="D220" s="104">
        <f t="shared" ref="D220:D259" ca="1" si="52">RANDBETWEEN(1,100)</f>
        <v>41</v>
      </c>
      <c r="E220" s="104">
        <f t="shared" ref="E220:E251" ca="1" si="53">VLOOKUP(F220,$G$220:$H$319,2,FALSE)</f>
        <v>10000</v>
      </c>
      <c r="F220" s="104">
        <f t="shared" ref="F220:F251" ca="1" si="54">RANDBETWEEN(1,100)</f>
        <v>91</v>
      </c>
      <c r="G220" s="104">
        <v>1</v>
      </c>
      <c r="H220" s="104">
        <v>10</v>
      </c>
      <c r="I220" s="104">
        <v>100</v>
      </c>
    </row>
    <row r="221" spans="2:9" ht="16.5" x14ac:dyDescent="0.3">
      <c r="B221" s="104"/>
      <c r="C221" s="104">
        <f t="shared" ca="1" si="51"/>
        <v>500</v>
      </c>
      <c r="D221" s="104">
        <f t="shared" ca="1" si="52"/>
        <v>2</v>
      </c>
      <c r="E221" s="104">
        <f t="shared" ca="1" si="53"/>
        <v>1000</v>
      </c>
      <c r="F221" s="104">
        <f t="shared" ca="1" si="54"/>
        <v>62</v>
      </c>
      <c r="G221" s="104">
        <v>2</v>
      </c>
      <c r="H221" s="104">
        <v>10</v>
      </c>
      <c r="I221" s="104">
        <v>500</v>
      </c>
    </row>
    <row r="222" spans="2:9" ht="16.5" x14ac:dyDescent="0.3">
      <c r="B222" s="104"/>
      <c r="C222" s="104">
        <f t="shared" ca="1" si="51"/>
        <v>10000</v>
      </c>
      <c r="D222" s="104">
        <f t="shared" ca="1" si="52"/>
        <v>70</v>
      </c>
      <c r="E222" s="104">
        <f t="shared" ca="1" si="53"/>
        <v>1000</v>
      </c>
      <c r="F222" s="104">
        <f t="shared" ca="1" si="54"/>
        <v>69</v>
      </c>
      <c r="G222" s="104">
        <v>3</v>
      </c>
      <c r="H222" s="104">
        <v>10</v>
      </c>
      <c r="I222" s="104">
        <v>500</v>
      </c>
    </row>
    <row r="223" spans="2:9" ht="16.5" x14ac:dyDescent="0.3">
      <c r="B223" s="104"/>
      <c r="C223" s="104">
        <f t="shared" ca="1" si="51"/>
        <v>20000</v>
      </c>
      <c r="D223" s="104">
        <f t="shared" ca="1" si="52"/>
        <v>89</v>
      </c>
      <c r="E223" s="104">
        <f t="shared" ca="1" si="53"/>
        <v>10000</v>
      </c>
      <c r="F223" s="104">
        <f t="shared" ca="1" si="54"/>
        <v>97</v>
      </c>
      <c r="G223" s="104">
        <v>4</v>
      </c>
      <c r="H223" s="104">
        <v>50</v>
      </c>
      <c r="I223" s="104">
        <v>1000</v>
      </c>
    </row>
    <row r="224" spans="2:9" ht="16.5" x14ac:dyDescent="0.3">
      <c r="B224" s="104"/>
      <c r="C224" s="104">
        <f t="shared" ca="1" si="51"/>
        <v>2500</v>
      </c>
      <c r="D224" s="104">
        <f t="shared" ca="1" si="52"/>
        <v>17</v>
      </c>
      <c r="E224" s="104">
        <f t="shared" ca="1" si="53"/>
        <v>100</v>
      </c>
      <c r="F224" s="104">
        <f t="shared" ca="1" si="54"/>
        <v>15</v>
      </c>
      <c r="G224" s="104">
        <v>5</v>
      </c>
      <c r="H224" s="104">
        <v>50</v>
      </c>
      <c r="I224" s="104">
        <v>1000</v>
      </c>
    </row>
    <row r="225" spans="2:9" ht="16.5" x14ac:dyDescent="0.3">
      <c r="B225" s="104"/>
      <c r="C225" s="104">
        <f t="shared" ca="1" si="51"/>
        <v>5000</v>
      </c>
      <c r="D225" s="104">
        <f t="shared" ca="1" si="52"/>
        <v>55</v>
      </c>
      <c r="E225" s="104">
        <f t="shared" ca="1" si="53"/>
        <v>5000</v>
      </c>
      <c r="F225" s="104">
        <f t="shared" ca="1" si="54"/>
        <v>87</v>
      </c>
      <c r="G225" s="104">
        <v>6</v>
      </c>
      <c r="H225" s="104">
        <v>50</v>
      </c>
      <c r="I225" s="104">
        <v>1000</v>
      </c>
    </row>
    <row r="226" spans="2:9" ht="16.5" x14ac:dyDescent="0.3">
      <c r="B226" s="104"/>
      <c r="C226" s="104">
        <f t="shared" ca="1" si="51"/>
        <v>50000</v>
      </c>
      <c r="D226" s="104">
        <f t="shared" ca="1" si="52"/>
        <v>100</v>
      </c>
      <c r="E226" s="104">
        <f t="shared" ca="1" si="53"/>
        <v>5000</v>
      </c>
      <c r="F226" s="104">
        <f t="shared" ca="1" si="54"/>
        <v>84</v>
      </c>
      <c r="G226" s="104">
        <v>7</v>
      </c>
      <c r="H226" s="104">
        <v>50</v>
      </c>
      <c r="I226" s="104">
        <v>1500</v>
      </c>
    </row>
    <row r="227" spans="2:9" ht="16.5" x14ac:dyDescent="0.3">
      <c r="B227" s="104"/>
      <c r="C227" s="104">
        <f t="shared" ca="1" si="51"/>
        <v>5000</v>
      </c>
      <c r="D227" s="104">
        <f t="shared" ca="1" si="52"/>
        <v>49</v>
      </c>
      <c r="E227" s="104">
        <f t="shared" ca="1" si="53"/>
        <v>10</v>
      </c>
      <c r="F227" s="104">
        <f t="shared" ca="1" si="54"/>
        <v>1</v>
      </c>
      <c r="G227" s="104">
        <v>8</v>
      </c>
      <c r="H227" s="104">
        <v>50</v>
      </c>
      <c r="I227" s="104">
        <v>1500</v>
      </c>
    </row>
    <row r="228" spans="2:9" ht="16.5" x14ac:dyDescent="0.3">
      <c r="B228" s="104"/>
      <c r="C228" s="104">
        <f t="shared" ca="1" si="51"/>
        <v>10000</v>
      </c>
      <c r="D228" s="104">
        <f t="shared" ca="1" si="52"/>
        <v>72</v>
      </c>
      <c r="E228" s="104">
        <f t="shared" ca="1" si="53"/>
        <v>10</v>
      </c>
      <c r="F228" s="104">
        <f t="shared" ca="1" si="54"/>
        <v>2</v>
      </c>
      <c r="G228" s="104">
        <v>9</v>
      </c>
      <c r="H228" s="104">
        <v>50</v>
      </c>
      <c r="I228" s="104">
        <v>1500</v>
      </c>
    </row>
    <row r="229" spans="2:9" ht="16.5" x14ac:dyDescent="0.3">
      <c r="B229" s="104"/>
      <c r="C229" s="104">
        <f t="shared" ca="1" si="51"/>
        <v>20000</v>
      </c>
      <c r="D229" s="104">
        <f t="shared" ca="1" si="52"/>
        <v>88</v>
      </c>
      <c r="E229" s="104">
        <f t="shared" ca="1" si="53"/>
        <v>500</v>
      </c>
      <c r="F229" s="104">
        <f t="shared" ca="1" si="54"/>
        <v>36</v>
      </c>
      <c r="G229" s="104">
        <v>10</v>
      </c>
      <c r="H229" s="104">
        <v>50</v>
      </c>
      <c r="I229" s="104">
        <v>1500</v>
      </c>
    </row>
    <row r="230" spans="2:9" ht="16.5" x14ac:dyDescent="0.3">
      <c r="B230" s="104"/>
      <c r="C230" s="104">
        <f t="shared" ca="1" si="51"/>
        <v>15000</v>
      </c>
      <c r="D230" s="104">
        <f t="shared" ca="1" si="52"/>
        <v>80</v>
      </c>
      <c r="E230" s="104">
        <f t="shared" ca="1" si="53"/>
        <v>10000</v>
      </c>
      <c r="F230" s="104">
        <f t="shared" ca="1" si="54"/>
        <v>97</v>
      </c>
      <c r="G230" s="104">
        <v>11</v>
      </c>
      <c r="H230" s="104">
        <v>100</v>
      </c>
      <c r="I230" s="104">
        <v>2000</v>
      </c>
    </row>
    <row r="231" spans="2:9" ht="16.5" x14ac:dyDescent="0.3">
      <c r="B231" s="104"/>
      <c r="C231" s="104">
        <f t="shared" ca="1" si="51"/>
        <v>7500</v>
      </c>
      <c r="D231" s="104">
        <f t="shared" ca="1" si="52"/>
        <v>69</v>
      </c>
      <c r="E231" s="104">
        <f t="shared" ca="1" si="53"/>
        <v>10000</v>
      </c>
      <c r="F231" s="104">
        <f t="shared" ca="1" si="54"/>
        <v>96</v>
      </c>
      <c r="G231" s="104">
        <v>12</v>
      </c>
      <c r="H231" s="104">
        <v>100</v>
      </c>
      <c r="I231" s="104">
        <v>2000</v>
      </c>
    </row>
    <row r="232" spans="2:9" ht="16.5" x14ac:dyDescent="0.3">
      <c r="B232" s="104"/>
      <c r="C232" s="104">
        <f t="shared" ca="1" si="51"/>
        <v>7500</v>
      </c>
      <c r="D232" s="104">
        <f t="shared" ca="1" si="52"/>
        <v>59</v>
      </c>
      <c r="E232" s="104">
        <f t="shared" ca="1" si="53"/>
        <v>500</v>
      </c>
      <c r="F232" s="104">
        <f t="shared" ca="1" si="54"/>
        <v>32</v>
      </c>
      <c r="G232" s="104">
        <v>13</v>
      </c>
      <c r="H232" s="104">
        <v>100</v>
      </c>
      <c r="I232" s="104">
        <v>2000</v>
      </c>
    </row>
    <row r="233" spans="2:9" ht="16.5" x14ac:dyDescent="0.3">
      <c r="B233" s="104"/>
      <c r="C233" s="104">
        <f t="shared" ca="1" si="51"/>
        <v>30000</v>
      </c>
      <c r="D233" s="104">
        <f t="shared" ca="1" si="52"/>
        <v>97</v>
      </c>
      <c r="E233" s="104">
        <f t="shared" ca="1" si="53"/>
        <v>50000</v>
      </c>
      <c r="F233" s="104">
        <f t="shared" ca="1" si="54"/>
        <v>98</v>
      </c>
      <c r="G233" s="104">
        <v>14</v>
      </c>
      <c r="H233" s="104">
        <v>100</v>
      </c>
      <c r="I233" s="104">
        <v>2000</v>
      </c>
    </row>
    <row r="234" spans="2:9" ht="16.5" x14ac:dyDescent="0.3">
      <c r="B234" s="104"/>
      <c r="C234" s="104">
        <f t="shared" ca="1" si="51"/>
        <v>7500</v>
      </c>
      <c r="D234" s="104">
        <f t="shared" ca="1" si="52"/>
        <v>68</v>
      </c>
      <c r="E234" s="104">
        <f t="shared" ca="1" si="53"/>
        <v>50</v>
      </c>
      <c r="F234" s="104">
        <f t="shared" ca="1" si="54"/>
        <v>10</v>
      </c>
      <c r="G234" s="104">
        <v>15</v>
      </c>
      <c r="H234" s="104">
        <v>100</v>
      </c>
      <c r="I234" s="104">
        <v>2000</v>
      </c>
    </row>
    <row r="235" spans="2:9" ht="16.5" x14ac:dyDescent="0.3">
      <c r="B235" s="104"/>
      <c r="C235" s="104">
        <f t="shared" ca="1" si="51"/>
        <v>7500</v>
      </c>
      <c r="D235" s="104">
        <f t="shared" ca="1" si="52"/>
        <v>62</v>
      </c>
      <c r="E235" s="104">
        <f t="shared" ca="1" si="53"/>
        <v>5000</v>
      </c>
      <c r="F235" s="104">
        <f t="shared" ca="1" si="54"/>
        <v>84</v>
      </c>
      <c r="G235" s="104">
        <v>16</v>
      </c>
      <c r="H235" s="104">
        <v>100</v>
      </c>
      <c r="I235" s="104">
        <v>2000</v>
      </c>
    </row>
    <row r="236" spans="2:9" ht="16.5" x14ac:dyDescent="0.3">
      <c r="B236" s="104"/>
      <c r="C236" s="104">
        <f t="shared" ca="1" si="51"/>
        <v>5000</v>
      </c>
      <c r="D236" s="104">
        <f t="shared" ca="1" si="52"/>
        <v>49</v>
      </c>
      <c r="E236" s="104">
        <f t="shared" ca="1" si="53"/>
        <v>500</v>
      </c>
      <c r="F236" s="104">
        <f t="shared" ca="1" si="54"/>
        <v>39</v>
      </c>
      <c r="G236" s="104">
        <v>17</v>
      </c>
      <c r="H236" s="104">
        <v>100</v>
      </c>
      <c r="I236" s="104">
        <v>2500</v>
      </c>
    </row>
    <row r="237" spans="2:9" ht="16.5" x14ac:dyDescent="0.3">
      <c r="B237" s="104"/>
      <c r="C237" s="104">
        <f t="shared" ca="1" si="51"/>
        <v>5000</v>
      </c>
      <c r="D237" s="104">
        <f t="shared" ca="1" si="52"/>
        <v>48</v>
      </c>
      <c r="E237" s="104">
        <f t="shared" ca="1" si="53"/>
        <v>100</v>
      </c>
      <c r="F237" s="104">
        <f t="shared" ca="1" si="54"/>
        <v>18</v>
      </c>
      <c r="G237" s="104">
        <v>18</v>
      </c>
      <c r="H237" s="104">
        <v>100</v>
      </c>
      <c r="I237" s="104">
        <v>2500</v>
      </c>
    </row>
    <row r="238" spans="2:9" ht="16.5" x14ac:dyDescent="0.3">
      <c r="B238" s="104"/>
      <c r="C238" s="104">
        <f t="shared" ca="1" si="51"/>
        <v>1500</v>
      </c>
      <c r="D238" s="104">
        <f t="shared" ca="1" si="52"/>
        <v>9</v>
      </c>
      <c r="E238" s="104">
        <f t="shared" ca="1" si="53"/>
        <v>500</v>
      </c>
      <c r="F238" s="104">
        <f t="shared" ca="1" si="54"/>
        <v>44</v>
      </c>
      <c r="G238" s="104">
        <v>19</v>
      </c>
      <c r="H238" s="104">
        <v>100</v>
      </c>
      <c r="I238" s="104">
        <v>2500</v>
      </c>
    </row>
    <row r="239" spans="2:9" ht="16.5" x14ac:dyDescent="0.3">
      <c r="B239" s="104"/>
      <c r="C239" s="104">
        <f t="shared" ca="1" si="51"/>
        <v>20000</v>
      </c>
      <c r="D239" s="104">
        <f t="shared" ca="1" si="52"/>
        <v>86</v>
      </c>
      <c r="E239" s="104">
        <f t="shared" ca="1" si="53"/>
        <v>10000</v>
      </c>
      <c r="F239" s="104">
        <f t="shared" ca="1" si="54"/>
        <v>92</v>
      </c>
      <c r="G239" s="104">
        <v>20</v>
      </c>
      <c r="H239" s="104">
        <v>100</v>
      </c>
      <c r="I239" s="104">
        <v>2500</v>
      </c>
    </row>
    <row r="240" spans="2:9" ht="16.5" x14ac:dyDescent="0.3">
      <c r="B240" s="104"/>
      <c r="C240" s="104">
        <f t="shared" ca="1" si="51"/>
        <v>1500</v>
      </c>
      <c r="D240" s="104">
        <f t="shared" ca="1" si="52"/>
        <v>9</v>
      </c>
      <c r="E240" s="104">
        <f t="shared" ca="1" si="53"/>
        <v>500</v>
      </c>
      <c r="F240" s="104">
        <f t="shared" ca="1" si="54"/>
        <v>38</v>
      </c>
      <c r="G240" s="104">
        <v>21</v>
      </c>
      <c r="H240" s="104">
        <v>100</v>
      </c>
      <c r="I240" s="104">
        <v>2500</v>
      </c>
    </row>
    <row r="241" spans="2:9" ht="16.5" x14ac:dyDescent="0.3">
      <c r="B241" s="104"/>
      <c r="C241" s="104">
        <f t="shared" ca="1" si="51"/>
        <v>4000</v>
      </c>
      <c r="D241" s="104">
        <f t="shared" ca="1" si="52"/>
        <v>35</v>
      </c>
      <c r="E241" s="104">
        <f t="shared" ca="1" si="53"/>
        <v>500</v>
      </c>
      <c r="F241" s="104">
        <f t="shared" ca="1" si="54"/>
        <v>46</v>
      </c>
      <c r="G241" s="104">
        <v>22</v>
      </c>
      <c r="H241" s="104">
        <v>100</v>
      </c>
      <c r="I241" s="104">
        <v>2500</v>
      </c>
    </row>
    <row r="242" spans="2:9" ht="16.5" x14ac:dyDescent="0.3">
      <c r="B242" s="104"/>
      <c r="C242" s="104">
        <f t="shared" ca="1" si="51"/>
        <v>7500</v>
      </c>
      <c r="D242" s="104">
        <f t="shared" ca="1" si="52"/>
        <v>64</v>
      </c>
      <c r="E242" s="104">
        <f t="shared" ca="1" si="53"/>
        <v>500</v>
      </c>
      <c r="F242" s="104">
        <f t="shared" ca="1" si="54"/>
        <v>45</v>
      </c>
      <c r="G242" s="104">
        <v>23</v>
      </c>
      <c r="H242" s="104">
        <v>100</v>
      </c>
      <c r="I242" s="104">
        <v>2500</v>
      </c>
    </row>
    <row r="243" spans="2:9" ht="16.5" x14ac:dyDescent="0.3">
      <c r="B243" s="104"/>
      <c r="C243" s="104">
        <f t="shared" ca="1" si="51"/>
        <v>7500</v>
      </c>
      <c r="D243" s="104">
        <f t="shared" ca="1" si="52"/>
        <v>66</v>
      </c>
      <c r="E243" s="104">
        <f t="shared" ca="1" si="53"/>
        <v>500</v>
      </c>
      <c r="F243" s="104">
        <f t="shared" ca="1" si="54"/>
        <v>28</v>
      </c>
      <c r="G243" s="104">
        <v>24</v>
      </c>
      <c r="H243" s="104">
        <v>100</v>
      </c>
      <c r="I243" s="104">
        <v>2500</v>
      </c>
    </row>
    <row r="244" spans="2:9" ht="16.5" x14ac:dyDescent="0.3">
      <c r="B244" s="104"/>
      <c r="C244" s="104">
        <f t="shared" ca="1" si="51"/>
        <v>2000</v>
      </c>
      <c r="D244" s="104">
        <f t="shared" ca="1" si="52"/>
        <v>14</v>
      </c>
      <c r="E244" s="104">
        <f t="shared" ca="1" si="53"/>
        <v>100</v>
      </c>
      <c r="F244" s="104">
        <f t="shared" ca="1" si="54"/>
        <v>22</v>
      </c>
      <c r="G244" s="104">
        <v>25</v>
      </c>
      <c r="H244" s="104">
        <v>100</v>
      </c>
      <c r="I244" s="104">
        <v>3000</v>
      </c>
    </row>
    <row r="245" spans="2:9" ht="16.5" x14ac:dyDescent="0.3">
      <c r="B245" s="104"/>
      <c r="C245" s="104">
        <f t="shared" ca="1" si="51"/>
        <v>2000</v>
      </c>
      <c r="D245" s="104">
        <f t="shared" ca="1" si="52"/>
        <v>11</v>
      </c>
      <c r="E245" s="104">
        <f t="shared" ca="1" si="53"/>
        <v>50</v>
      </c>
      <c r="F245" s="104">
        <f t="shared" ca="1" si="54"/>
        <v>8</v>
      </c>
      <c r="G245" s="104">
        <v>26</v>
      </c>
      <c r="H245" s="104">
        <v>500</v>
      </c>
      <c r="I245" s="104">
        <v>3000</v>
      </c>
    </row>
    <row r="246" spans="2:9" ht="16.5" x14ac:dyDescent="0.3">
      <c r="B246" s="104"/>
      <c r="C246" s="104">
        <f t="shared" ca="1" si="51"/>
        <v>7500</v>
      </c>
      <c r="D246" s="104">
        <f t="shared" ca="1" si="52"/>
        <v>67</v>
      </c>
      <c r="E246" s="104">
        <f t="shared" ca="1" si="53"/>
        <v>5000</v>
      </c>
      <c r="F246" s="104">
        <f t="shared" ca="1" si="54"/>
        <v>72</v>
      </c>
      <c r="G246" s="104">
        <v>27</v>
      </c>
      <c r="H246" s="104">
        <v>500</v>
      </c>
      <c r="I246" s="104">
        <v>3000</v>
      </c>
    </row>
    <row r="247" spans="2:9" ht="16.5" x14ac:dyDescent="0.3">
      <c r="B247" s="104"/>
      <c r="C247" s="104">
        <f t="shared" ca="1" si="51"/>
        <v>15000</v>
      </c>
      <c r="D247" s="104">
        <f t="shared" ca="1" si="52"/>
        <v>80</v>
      </c>
      <c r="E247" s="104">
        <f t="shared" ca="1" si="53"/>
        <v>500</v>
      </c>
      <c r="F247" s="104">
        <f t="shared" ca="1" si="54"/>
        <v>37</v>
      </c>
      <c r="G247" s="104">
        <v>28</v>
      </c>
      <c r="H247" s="104">
        <v>500</v>
      </c>
      <c r="I247" s="104">
        <v>3000</v>
      </c>
    </row>
    <row r="248" spans="2:9" ht="16.5" x14ac:dyDescent="0.3">
      <c r="B248" s="104"/>
      <c r="C248" s="104">
        <f t="shared" ca="1" si="51"/>
        <v>7500</v>
      </c>
      <c r="D248" s="104">
        <f t="shared" ca="1" si="52"/>
        <v>68</v>
      </c>
      <c r="E248" s="104">
        <f t="shared" ca="1" si="53"/>
        <v>100</v>
      </c>
      <c r="F248" s="104">
        <f t="shared" ca="1" si="54"/>
        <v>17</v>
      </c>
      <c r="G248" s="104">
        <v>29</v>
      </c>
      <c r="H248" s="104">
        <v>500</v>
      </c>
      <c r="I248" s="104">
        <v>3000</v>
      </c>
    </row>
    <row r="249" spans="2:9" ht="16.5" x14ac:dyDescent="0.3">
      <c r="B249" s="104"/>
      <c r="C249" s="104">
        <f t="shared" ca="1" si="51"/>
        <v>4000</v>
      </c>
      <c r="D249" s="104">
        <f t="shared" ca="1" si="52"/>
        <v>44</v>
      </c>
      <c r="E249" s="104">
        <f t="shared" ca="1" si="53"/>
        <v>5000</v>
      </c>
      <c r="F249" s="104">
        <f t="shared" ca="1" si="54"/>
        <v>75</v>
      </c>
      <c r="G249" s="104">
        <v>30</v>
      </c>
      <c r="H249" s="104">
        <v>500</v>
      </c>
      <c r="I249" s="104">
        <v>3000</v>
      </c>
    </row>
    <row r="250" spans="2:9" ht="16.5" x14ac:dyDescent="0.3">
      <c r="B250" s="104"/>
      <c r="C250" s="104">
        <f t="shared" ca="1" si="51"/>
        <v>5000</v>
      </c>
      <c r="D250" s="104">
        <f t="shared" ca="1" si="52"/>
        <v>49</v>
      </c>
      <c r="E250" s="104">
        <f t="shared" ca="1" si="53"/>
        <v>50</v>
      </c>
      <c r="F250" s="104">
        <f t="shared" ca="1" si="54"/>
        <v>6</v>
      </c>
      <c r="G250" s="104">
        <v>31</v>
      </c>
      <c r="H250" s="104">
        <v>500</v>
      </c>
      <c r="I250" s="104">
        <v>3000</v>
      </c>
    </row>
    <row r="251" spans="2:9" ht="16.5" x14ac:dyDescent="0.3">
      <c r="B251" s="104"/>
      <c r="C251" s="104">
        <f t="shared" ca="1" si="51"/>
        <v>3000</v>
      </c>
      <c r="D251" s="104">
        <f t="shared" ca="1" si="52"/>
        <v>29</v>
      </c>
      <c r="E251" s="104">
        <f t="shared" ca="1" si="53"/>
        <v>5000</v>
      </c>
      <c r="F251" s="104">
        <f t="shared" ca="1" si="54"/>
        <v>74</v>
      </c>
      <c r="G251" s="104">
        <v>32</v>
      </c>
      <c r="H251" s="104">
        <v>500</v>
      </c>
      <c r="I251" s="104">
        <v>3000</v>
      </c>
    </row>
    <row r="252" spans="2:9" ht="16.5" x14ac:dyDescent="0.3">
      <c r="B252" s="104"/>
      <c r="C252" s="104">
        <f t="shared" ca="1" si="51"/>
        <v>3000</v>
      </c>
      <c r="D252" s="104">
        <f t="shared" ca="1" si="52"/>
        <v>30</v>
      </c>
      <c r="E252" s="104">
        <f t="shared" ref="E252:E283" ca="1" si="55">VLOOKUP(F252,$G$220:$H$319,2,FALSE)</f>
        <v>1000</v>
      </c>
      <c r="F252" s="104">
        <f t="shared" ref="F252:F283" ca="1" si="56">RANDBETWEEN(1,100)</f>
        <v>53</v>
      </c>
      <c r="G252" s="104">
        <v>33</v>
      </c>
      <c r="H252" s="104">
        <v>500</v>
      </c>
      <c r="I252" s="104">
        <v>3000</v>
      </c>
    </row>
    <row r="253" spans="2:9" ht="16.5" x14ac:dyDescent="0.3">
      <c r="B253" s="104"/>
      <c r="C253" s="104">
        <f t="shared" ca="1" si="51"/>
        <v>15000</v>
      </c>
      <c r="D253" s="104">
        <f t="shared" ca="1" si="52"/>
        <v>84</v>
      </c>
      <c r="E253" s="104">
        <f t="shared" ca="1" si="55"/>
        <v>1000</v>
      </c>
      <c r="F253" s="104">
        <f t="shared" ca="1" si="56"/>
        <v>56</v>
      </c>
      <c r="G253" s="104">
        <v>34</v>
      </c>
      <c r="H253" s="104">
        <v>500</v>
      </c>
      <c r="I253" s="104">
        <v>3000</v>
      </c>
    </row>
    <row r="254" spans="2:9" ht="16.5" x14ac:dyDescent="0.3">
      <c r="B254" s="104"/>
      <c r="C254" s="104">
        <f t="shared" ca="1" si="51"/>
        <v>2500</v>
      </c>
      <c r="D254" s="104">
        <f t="shared" ca="1" si="52"/>
        <v>18</v>
      </c>
      <c r="E254" s="104">
        <f t="shared" ca="1" si="55"/>
        <v>5000</v>
      </c>
      <c r="F254" s="104">
        <f t="shared" ca="1" si="56"/>
        <v>74</v>
      </c>
      <c r="G254" s="104">
        <v>35</v>
      </c>
      <c r="H254" s="104">
        <v>500</v>
      </c>
      <c r="I254" s="104">
        <v>4000</v>
      </c>
    </row>
    <row r="255" spans="2:9" ht="16.5" x14ac:dyDescent="0.3">
      <c r="B255" s="104"/>
      <c r="C255" s="104">
        <f t="shared" ca="1" si="51"/>
        <v>15000</v>
      </c>
      <c r="D255" s="104">
        <f t="shared" ca="1" si="52"/>
        <v>85</v>
      </c>
      <c r="E255" s="104">
        <f t="shared" ca="1" si="55"/>
        <v>1000</v>
      </c>
      <c r="F255" s="104">
        <f t="shared" ca="1" si="56"/>
        <v>51</v>
      </c>
      <c r="G255" s="104">
        <v>36</v>
      </c>
      <c r="H255" s="104">
        <v>500</v>
      </c>
      <c r="I255" s="104">
        <v>4000</v>
      </c>
    </row>
    <row r="256" spans="2:9" ht="16.5" x14ac:dyDescent="0.3">
      <c r="B256" s="104"/>
      <c r="C256" s="104">
        <f t="shared" ca="1" si="51"/>
        <v>4000</v>
      </c>
      <c r="D256" s="104">
        <f t="shared" ca="1" si="52"/>
        <v>42</v>
      </c>
      <c r="E256" s="104">
        <f t="shared" ca="1" si="55"/>
        <v>50</v>
      </c>
      <c r="F256" s="104">
        <f t="shared" ca="1" si="56"/>
        <v>9</v>
      </c>
      <c r="G256" s="104">
        <v>37</v>
      </c>
      <c r="H256" s="104">
        <v>500</v>
      </c>
      <c r="I256" s="104">
        <v>4000</v>
      </c>
    </row>
    <row r="257" spans="2:9" ht="16.5" x14ac:dyDescent="0.3">
      <c r="B257" s="104"/>
      <c r="C257" s="104">
        <f t="shared" ca="1" si="51"/>
        <v>3000</v>
      </c>
      <c r="D257" s="104">
        <f t="shared" ca="1" si="52"/>
        <v>34</v>
      </c>
      <c r="E257" s="104">
        <f t="shared" ca="1" si="55"/>
        <v>1000</v>
      </c>
      <c r="F257" s="104">
        <f t="shared" ca="1" si="56"/>
        <v>50</v>
      </c>
      <c r="G257" s="104">
        <v>38</v>
      </c>
      <c r="H257" s="104">
        <v>500</v>
      </c>
      <c r="I257" s="104">
        <v>4000</v>
      </c>
    </row>
    <row r="258" spans="2:9" ht="16.5" x14ac:dyDescent="0.3">
      <c r="B258" s="104"/>
      <c r="C258" s="104">
        <f t="shared" ca="1" si="51"/>
        <v>15000</v>
      </c>
      <c r="D258" s="104">
        <f t="shared" ca="1" si="52"/>
        <v>82</v>
      </c>
      <c r="E258" s="104">
        <f t="shared" ca="1" si="55"/>
        <v>500</v>
      </c>
      <c r="F258" s="104">
        <f t="shared" ca="1" si="56"/>
        <v>37</v>
      </c>
      <c r="G258" s="104">
        <v>39</v>
      </c>
      <c r="H258" s="104">
        <v>500</v>
      </c>
      <c r="I258" s="104">
        <v>4000</v>
      </c>
    </row>
    <row r="259" spans="2:9" ht="16.5" x14ac:dyDescent="0.3">
      <c r="B259" s="104"/>
      <c r="C259" s="104">
        <f t="shared" ca="1" si="51"/>
        <v>2500</v>
      </c>
      <c r="D259" s="104">
        <f t="shared" ca="1" si="52"/>
        <v>19</v>
      </c>
      <c r="E259" s="104">
        <f t="shared" ca="1" si="55"/>
        <v>10</v>
      </c>
      <c r="F259" s="104">
        <f t="shared" ca="1" si="56"/>
        <v>3</v>
      </c>
      <c r="G259" s="104">
        <v>40</v>
      </c>
      <c r="H259" s="104">
        <v>500</v>
      </c>
      <c r="I259" s="104">
        <v>4000</v>
      </c>
    </row>
    <row r="260" spans="2:9" ht="16.5" x14ac:dyDescent="0.3">
      <c r="B260" s="104"/>
      <c r="C260" s="104"/>
      <c r="D260" s="104"/>
      <c r="E260" s="104">
        <f t="shared" ca="1" si="55"/>
        <v>5000</v>
      </c>
      <c r="F260" s="104">
        <f t="shared" ca="1" si="56"/>
        <v>86</v>
      </c>
      <c r="G260" s="104">
        <v>41</v>
      </c>
      <c r="H260" s="104">
        <v>500</v>
      </c>
      <c r="I260" s="104">
        <v>4000</v>
      </c>
    </row>
    <row r="261" spans="2:9" ht="16.5" x14ac:dyDescent="0.3">
      <c r="B261" s="104"/>
      <c r="C261" s="104"/>
      <c r="D261" s="104"/>
      <c r="E261" s="104">
        <f t="shared" ca="1" si="55"/>
        <v>50</v>
      </c>
      <c r="F261" s="104">
        <f t="shared" ca="1" si="56"/>
        <v>5</v>
      </c>
      <c r="G261" s="104">
        <v>42</v>
      </c>
      <c r="H261" s="104">
        <v>500</v>
      </c>
      <c r="I261" s="104">
        <v>4000</v>
      </c>
    </row>
    <row r="262" spans="2:9" ht="16.5" x14ac:dyDescent="0.3">
      <c r="B262" s="104"/>
      <c r="C262" s="104"/>
      <c r="D262" s="104"/>
      <c r="E262" s="104">
        <f t="shared" ca="1" si="55"/>
        <v>1000</v>
      </c>
      <c r="F262" s="104">
        <f t="shared" ca="1" si="56"/>
        <v>59</v>
      </c>
      <c r="G262" s="104">
        <v>43</v>
      </c>
      <c r="H262" s="104">
        <v>500</v>
      </c>
      <c r="I262" s="104">
        <v>4000</v>
      </c>
    </row>
    <row r="263" spans="2:9" ht="16.5" x14ac:dyDescent="0.3">
      <c r="B263" s="104"/>
      <c r="C263" s="104"/>
      <c r="D263" s="104"/>
      <c r="E263" s="104">
        <f t="shared" ca="1" si="55"/>
        <v>500</v>
      </c>
      <c r="F263" s="104">
        <f t="shared" ca="1" si="56"/>
        <v>26</v>
      </c>
      <c r="G263" s="104">
        <v>44</v>
      </c>
      <c r="H263" s="104">
        <v>500</v>
      </c>
      <c r="I263" s="104">
        <v>4000</v>
      </c>
    </row>
    <row r="264" spans="2:9" ht="16.5" x14ac:dyDescent="0.3">
      <c r="B264" s="104"/>
      <c r="C264" s="104"/>
      <c r="D264" s="104"/>
      <c r="E264" s="104">
        <f t="shared" ca="1" si="55"/>
        <v>50</v>
      </c>
      <c r="F264" s="104">
        <f t="shared" ca="1" si="56"/>
        <v>5</v>
      </c>
      <c r="G264" s="104">
        <v>45</v>
      </c>
      <c r="H264" s="104">
        <v>500</v>
      </c>
      <c r="I264" s="104">
        <v>4000</v>
      </c>
    </row>
    <row r="265" spans="2:9" ht="16.5" x14ac:dyDescent="0.3">
      <c r="B265" s="104"/>
      <c r="C265" s="104"/>
      <c r="D265" s="104"/>
      <c r="E265" s="104">
        <f t="shared" ca="1" si="55"/>
        <v>1000</v>
      </c>
      <c r="F265" s="104">
        <f t="shared" ca="1" si="56"/>
        <v>66</v>
      </c>
      <c r="G265" s="104">
        <v>46</v>
      </c>
      <c r="H265" s="104">
        <v>500</v>
      </c>
      <c r="I265" s="104">
        <v>5000</v>
      </c>
    </row>
    <row r="266" spans="2:9" ht="16.5" x14ac:dyDescent="0.3">
      <c r="B266" s="104"/>
      <c r="C266" s="104"/>
      <c r="D266" s="104"/>
      <c r="E266" s="104">
        <f t="shared" ca="1" si="55"/>
        <v>1000</v>
      </c>
      <c r="F266" s="104">
        <f t="shared" ca="1" si="56"/>
        <v>47</v>
      </c>
      <c r="G266" s="104">
        <v>47</v>
      </c>
      <c r="H266" s="104">
        <v>1000</v>
      </c>
      <c r="I266" s="104">
        <v>5000</v>
      </c>
    </row>
    <row r="267" spans="2:9" ht="16.5" x14ac:dyDescent="0.3">
      <c r="B267" s="104"/>
      <c r="C267" s="104"/>
      <c r="D267" s="104"/>
      <c r="E267" s="104">
        <f t="shared" ca="1" si="55"/>
        <v>5000</v>
      </c>
      <c r="F267" s="104">
        <f t="shared" ca="1" si="56"/>
        <v>82</v>
      </c>
      <c r="G267" s="104">
        <v>48</v>
      </c>
      <c r="H267" s="104">
        <v>1000</v>
      </c>
      <c r="I267" s="104">
        <v>5000</v>
      </c>
    </row>
    <row r="268" spans="2:9" ht="16.5" x14ac:dyDescent="0.3">
      <c r="B268" s="104"/>
      <c r="C268" s="104"/>
      <c r="D268" s="104"/>
      <c r="E268" s="104">
        <f t="shared" ca="1" si="55"/>
        <v>5000</v>
      </c>
      <c r="F268" s="104">
        <f t="shared" ca="1" si="56"/>
        <v>78</v>
      </c>
      <c r="G268" s="104">
        <v>49</v>
      </c>
      <c r="H268" s="104">
        <v>1000</v>
      </c>
      <c r="I268" s="104">
        <v>5000</v>
      </c>
    </row>
    <row r="269" spans="2:9" ht="16.5" x14ac:dyDescent="0.3">
      <c r="B269" s="104"/>
      <c r="C269" s="104"/>
      <c r="D269" s="104"/>
      <c r="E269" s="104">
        <f t="shared" ca="1" si="55"/>
        <v>500</v>
      </c>
      <c r="F269" s="104">
        <f t="shared" ca="1" si="56"/>
        <v>40</v>
      </c>
      <c r="G269" s="104">
        <v>50</v>
      </c>
      <c r="H269" s="104">
        <v>1000</v>
      </c>
      <c r="I269" s="104">
        <v>5000</v>
      </c>
    </row>
    <row r="270" spans="2:9" ht="16.5" x14ac:dyDescent="0.3">
      <c r="B270" s="104"/>
      <c r="C270" s="104"/>
      <c r="D270" s="104"/>
      <c r="E270" s="104">
        <f t="shared" ca="1" si="55"/>
        <v>5000</v>
      </c>
      <c r="F270" s="104">
        <f t="shared" ca="1" si="56"/>
        <v>89</v>
      </c>
      <c r="G270" s="104">
        <v>51</v>
      </c>
      <c r="H270" s="104">
        <v>1000</v>
      </c>
      <c r="I270" s="104">
        <v>5000</v>
      </c>
    </row>
    <row r="271" spans="2:9" ht="16.5" x14ac:dyDescent="0.3">
      <c r="B271" s="104"/>
      <c r="C271" s="104"/>
      <c r="D271" s="104"/>
      <c r="E271" s="104">
        <f t="shared" ca="1" si="55"/>
        <v>500</v>
      </c>
      <c r="F271" s="104">
        <f t="shared" ca="1" si="56"/>
        <v>43</v>
      </c>
      <c r="G271" s="104">
        <v>52</v>
      </c>
      <c r="H271" s="104">
        <v>1000</v>
      </c>
      <c r="I271" s="104">
        <v>5000</v>
      </c>
    </row>
    <row r="272" spans="2:9" ht="16.5" x14ac:dyDescent="0.3">
      <c r="B272" s="104"/>
      <c r="C272" s="104"/>
      <c r="D272" s="104"/>
      <c r="E272" s="104">
        <f t="shared" ca="1" si="55"/>
        <v>1000</v>
      </c>
      <c r="F272" s="104">
        <f t="shared" ca="1" si="56"/>
        <v>66</v>
      </c>
      <c r="G272" s="104">
        <v>53</v>
      </c>
      <c r="H272" s="104">
        <v>1000</v>
      </c>
      <c r="I272" s="104">
        <v>5000</v>
      </c>
    </row>
    <row r="273" spans="2:9" ht="16.5" x14ac:dyDescent="0.3">
      <c r="B273" s="104"/>
      <c r="C273" s="104"/>
      <c r="D273" s="104"/>
      <c r="E273" s="104">
        <f t="shared" ca="1" si="55"/>
        <v>5000</v>
      </c>
      <c r="F273" s="104">
        <f t="shared" ca="1" si="56"/>
        <v>73</v>
      </c>
      <c r="G273" s="104">
        <v>54</v>
      </c>
      <c r="H273" s="104">
        <v>1000</v>
      </c>
      <c r="I273" s="104">
        <v>5000</v>
      </c>
    </row>
    <row r="274" spans="2:9" ht="16.5" x14ac:dyDescent="0.3">
      <c r="B274" s="104"/>
      <c r="C274" s="104"/>
      <c r="D274" s="104"/>
      <c r="E274" s="104">
        <f t="shared" ca="1" si="55"/>
        <v>100</v>
      </c>
      <c r="F274" s="104">
        <f t="shared" ca="1" si="56"/>
        <v>18</v>
      </c>
      <c r="G274" s="104">
        <v>55</v>
      </c>
      <c r="H274" s="104">
        <v>1000</v>
      </c>
      <c r="I274" s="104">
        <v>5000</v>
      </c>
    </row>
    <row r="275" spans="2:9" ht="16.5" x14ac:dyDescent="0.3">
      <c r="B275" s="104"/>
      <c r="C275" s="104"/>
      <c r="D275" s="104"/>
      <c r="E275" s="104">
        <f t="shared" ca="1" si="55"/>
        <v>500</v>
      </c>
      <c r="F275" s="104">
        <f t="shared" ca="1" si="56"/>
        <v>45</v>
      </c>
      <c r="G275" s="104">
        <v>56</v>
      </c>
      <c r="H275" s="104">
        <v>1000</v>
      </c>
      <c r="I275" s="104">
        <v>5000</v>
      </c>
    </row>
    <row r="276" spans="2:9" ht="16.5" x14ac:dyDescent="0.3">
      <c r="B276" s="104"/>
      <c r="C276" s="104"/>
      <c r="D276" s="104"/>
      <c r="E276" s="104">
        <f t="shared" ca="1" si="55"/>
        <v>1000</v>
      </c>
      <c r="F276" s="104">
        <f t="shared" ca="1" si="56"/>
        <v>70</v>
      </c>
      <c r="G276" s="104">
        <v>57</v>
      </c>
      <c r="H276" s="104">
        <v>1000</v>
      </c>
      <c r="I276" s="104">
        <v>5000</v>
      </c>
    </row>
    <row r="277" spans="2:9" ht="16.5" x14ac:dyDescent="0.3">
      <c r="B277" s="104"/>
      <c r="C277" s="104"/>
      <c r="D277" s="104"/>
      <c r="E277" s="104">
        <f t="shared" ca="1" si="55"/>
        <v>500</v>
      </c>
      <c r="F277" s="104">
        <f t="shared" ca="1" si="56"/>
        <v>38</v>
      </c>
      <c r="G277" s="104">
        <v>58</v>
      </c>
      <c r="H277" s="104">
        <v>1000</v>
      </c>
      <c r="I277" s="104">
        <v>5000</v>
      </c>
    </row>
    <row r="278" spans="2:9" ht="16.5" x14ac:dyDescent="0.3">
      <c r="B278" s="104"/>
      <c r="C278" s="104"/>
      <c r="D278" s="104"/>
      <c r="E278" s="104">
        <f t="shared" ca="1" si="55"/>
        <v>500</v>
      </c>
      <c r="F278" s="104">
        <f t="shared" ca="1" si="56"/>
        <v>36</v>
      </c>
      <c r="G278" s="104">
        <v>59</v>
      </c>
      <c r="H278" s="104">
        <v>1000</v>
      </c>
      <c r="I278" s="104">
        <v>7500</v>
      </c>
    </row>
    <row r="279" spans="2:9" ht="16.5" x14ac:dyDescent="0.3">
      <c r="B279" s="104"/>
      <c r="C279" s="104"/>
      <c r="D279" s="104"/>
      <c r="E279" s="104">
        <f t="shared" ca="1" si="55"/>
        <v>500</v>
      </c>
      <c r="F279" s="104">
        <f t="shared" ca="1" si="56"/>
        <v>29</v>
      </c>
      <c r="G279" s="104">
        <v>60</v>
      </c>
      <c r="H279" s="104">
        <v>1000</v>
      </c>
      <c r="I279" s="104">
        <v>7500</v>
      </c>
    </row>
    <row r="280" spans="2:9" ht="16.5" x14ac:dyDescent="0.3">
      <c r="B280" s="104"/>
      <c r="C280" s="104"/>
      <c r="D280" s="104"/>
      <c r="E280" s="104">
        <f t="shared" ca="1" si="55"/>
        <v>500</v>
      </c>
      <c r="F280" s="104">
        <f t="shared" ca="1" si="56"/>
        <v>31</v>
      </c>
      <c r="G280" s="104">
        <v>61</v>
      </c>
      <c r="H280" s="104">
        <v>1000</v>
      </c>
      <c r="I280" s="104">
        <v>7500</v>
      </c>
    </row>
    <row r="281" spans="2:9" ht="16.5" x14ac:dyDescent="0.3">
      <c r="B281" s="104"/>
      <c r="C281" s="104"/>
      <c r="D281" s="104"/>
      <c r="E281" s="104">
        <f t="shared" ca="1" si="55"/>
        <v>100</v>
      </c>
      <c r="F281" s="104">
        <f t="shared" ca="1" si="56"/>
        <v>11</v>
      </c>
      <c r="G281" s="104">
        <v>62</v>
      </c>
      <c r="H281" s="104">
        <v>1000</v>
      </c>
      <c r="I281" s="104">
        <v>7500</v>
      </c>
    </row>
    <row r="282" spans="2:9" ht="16.5" x14ac:dyDescent="0.3">
      <c r="B282" s="104"/>
      <c r="C282" s="104"/>
      <c r="D282" s="104"/>
      <c r="E282" s="104">
        <f t="shared" ca="1" si="55"/>
        <v>500</v>
      </c>
      <c r="F282" s="104">
        <f t="shared" ca="1" si="56"/>
        <v>30</v>
      </c>
      <c r="G282" s="104">
        <v>63</v>
      </c>
      <c r="H282" s="104">
        <v>1000</v>
      </c>
      <c r="I282" s="104">
        <v>7500</v>
      </c>
    </row>
    <row r="283" spans="2:9" ht="16.5" x14ac:dyDescent="0.3">
      <c r="B283" s="104"/>
      <c r="C283" s="104"/>
      <c r="D283" s="104"/>
      <c r="E283" s="104">
        <f t="shared" ca="1" si="55"/>
        <v>100</v>
      </c>
      <c r="F283" s="104">
        <f t="shared" ca="1" si="56"/>
        <v>13</v>
      </c>
      <c r="G283" s="104">
        <v>64</v>
      </c>
      <c r="H283" s="104">
        <v>1000</v>
      </c>
      <c r="I283" s="104">
        <v>7500</v>
      </c>
    </row>
    <row r="284" spans="2:9" ht="16.5" x14ac:dyDescent="0.3">
      <c r="B284" s="104"/>
      <c r="C284" s="104"/>
      <c r="D284" s="104"/>
      <c r="E284" s="104">
        <f t="shared" ref="E284:E315" ca="1" si="57">VLOOKUP(F284,$G$220:$H$319,2,FALSE)</f>
        <v>50</v>
      </c>
      <c r="F284" s="104">
        <f t="shared" ref="F284:F319" ca="1" si="58">RANDBETWEEN(1,100)</f>
        <v>6</v>
      </c>
      <c r="G284" s="104">
        <v>65</v>
      </c>
      <c r="H284" s="104">
        <v>1000</v>
      </c>
      <c r="I284" s="104">
        <v>7500</v>
      </c>
    </row>
    <row r="285" spans="2:9" ht="16.5" x14ac:dyDescent="0.3">
      <c r="B285" s="104"/>
      <c r="C285" s="104"/>
      <c r="D285" s="104"/>
      <c r="E285" s="104">
        <f t="shared" ca="1" si="57"/>
        <v>5000</v>
      </c>
      <c r="F285" s="104">
        <f t="shared" ca="1" si="58"/>
        <v>75</v>
      </c>
      <c r="G285" s="104">
        <v>66</v>
      </c>
      <c r="H285" s="104">
        <v>1000</v>
      </c>
      <c r="I285" s="104">
        <v>7500</v>
      </c>
    </row>
    <row r="286" spans="2:9" ht="16.5" x14ac:dyDescent="0.3">
      <c r="B286" s="104"/>
      <c r="C286" s="104"/>
      <c r="D286" s="104"/>
      <c r="E286" s="104">
        <f t="shared" ca="1" si="57"/>
        <v>5000</v>
      </c>
      <c r="F286" s="104">
        <f t="shared" ca="1" si="58"/>
        <v>84</v>
      </c>
      <c r="G286" s="104">
        <v>67</v>
      </c>
      <c r="H286" s="104">
        <v>1000</v>
      </c>
      <c r="I286" s="104">
        <v>7500</v>
      </c>
    </row>
    <row r="287" spans="2:9" ht="16.5" x14ac:dyDescent="0.3">
      <c r="B287" s="104"/>
      <c r="C287" s="104"/>
      <c r="D287" s="104"/>
      <c r="E287" s="104">
        <f t="shared" ca="1" si="57"/>
        <v>500</v>
      </c>
      <c r="F287" s="104">
        <f t="shared" ca="1" si="58"/>
        <v>28</v>
      </c>
      <c r="G287" s="104">
        <v>68</v>
      </c>
      <c r="H287" s="104">
        <v>1000</v>
      </c>
      <c r="I287" s="104">
        <v>7500</v>
      </c>
    </row>
    <row r="288" spans="2:9" ht="16.5" x14ac:dyDescent="0.3">
      <c r="B288" s="104"/>
      <c r="C288" s="104"/>
      <c r="D288" s="104"/>
      <c r="E288" s="104">
        <f t="shared" ca="1" si="57"/>
        <v>1000</v>
      </c>
      <c r="F288" s="104">
        <f t="shared" ca="1" si="58"/>
        <v>59</v>
      </c>
      <c r="G288" s="104">
        <v>69</v>
      </c>
      <c r="H288" s="104">
        <v>1000</v>
      </c>
      <c r="I288" s="104">
        <v>7500</v>
      </c>
    </row>
    <row r="289" spans="2:9" ht="16.5" x14ac:dyDescent="0.3">
      <c r="B289" s="104"/>
      <c r="C289" s="104"/>
      <c r="D289" s="104"/>
      <c r="E289" s="104">
        <f t="shared" ca="1" si="57"/>
        <v>1000</v>
      </c>
      <c r="F289" s="104">
        <f t="shared" ca="1" si="58"/>
        <v>57</v>
      </c>
      <c r="G289" s="104">
        <v>70</v>
      </c>
      <c r="H289" s="104">
        <v>1000</v>
      </c>
      <c r="I289" s="104">
        <v>10000</v>
      </c>
    </row>
    <row r="290" spans="2:9" ht="16.5" x14ac:dyDescent="0.3">
      <c r="B290" s="104"/>
      <c r="C290" s="104"/>
      <c r="D290" s="104"/>
      <c r="E290" s="104">
        <f t="shared" ca="1" si="57"/>
        <v>50</v>
      </c>
      <c r="F290" s="104">
        <f t="shared" ca="1" si="58"/>
        <v>10</v>
      </c>
      <c r="G290" s="104">
        <v>71</v>
      </c>
      <c r="H290" s="104">
        <v>1000</v>
      </c>
      <c r="I290" s="104">
        <v>10000</v>
      </c>
    </row>
    <row r="291" spans="2:9" ht="16.5" x14ac:dyDescent="0.3">
      <c r="B291" s="104"/>
      <c r="C291" s="104"/>
      <c r="D291" s="104"/>
      <c r="E291" s="104">
        <f t="shared" ca="1" si="57"/>
        <v>10000</v>
      </c>
      <c r="F291" s="104">
        <f t="shared" ca="1" si="58"/>
        <v>95</v>
      </c>
      <c r="G291" s="104">
        <v>72</v>
      </c>
      <c r="H291" s="104">
        <v>5000</v>
      </c>
      <c r="I291" s="104">
        <v>10000</v>
      </c>
    </row>
    <row r="292" spans="2:9" ht="16.5" x14ac:dyDescent="0.3">
      <c r="B292" s="104"/>
      <c r="C292" s="104"/>
      <c r="D292" s="104"/>
      <c r="E292" s="104">
        <f t="shared" ca="1" si="57"/>
        <v>50000</v>
      </c>
      <c r="F292" s="104">
        <f t="shared" ca="1" si="58"/>
        <v>99</v>
      </c>
      <c r="G292" s="104">
        <v>73</v>
      </c>
      <c r="H292" s="104">
        <v>5000</v>
      </c>
      <c r="I292" s="104">
        <v>10000</v>
      </c>
    </row>
    <row r="293" spans="2:9" ht="16.5" x14ac:dyDescent="0.3">
      <c r="B293" s="104"/>
      <c r="C293" s="104"/>
      <c r="D293" s="104"/>
      <c r="E293" s="104">
        <f t="shared" ca="1" si="57"/>
        <v>5000</v>
      </c>
      <c r="F293" s="104">
        <f t="shared" ca="1" si="58"/>
        <v>74</v>
      </c>
      <c r="G293" s="104">
        <v>74</v>
      </c>
      <c r="H293" s="104">
        <v>5000</v>
      </c>
      <c r="I293" s="104">
        <v>10000</v>
      </c>
    </row>
    <row r="294" spans="2:9" ht="16.5" x14ac:dyDescent="0.3">
      <c r="B294" s="104"/>
      <c r="C294" s="104"/>
      <c r="D294" s="104"/>
      <c r="E294" s="104">
        <f t="shared" ca="1" si="57"/>
        <v>1000</v>
      </c>
      <c r="F294" s="104">
        <f t="shared" ca="1" si="58"/>
        <v>61</v>
      </c>
      <c r="G294" s="104">
        <v>75</v>
      </c>
      <c r="H294" s="104">
        <v>5000</v>
      </c>
      <c r="I294" s="104">
        <v>10000</v>
      </c>
    </row>
    <row r="295" spans="2:9" ht="16.5" x14ac:dyDescent="0.3">
      <c r="B295" s="104"/>
      <c r="C295" s="104"/>
      <c r="D295" s="104"/>
      <c r="E295" s="104">
        <f t="shared" ca="1" si="57"/>
        <v>500</v>
      </c>
      <c r="F295" s="104">
        <f t="shared" ca="1" si="58"/>
        <v>29</v>
      </c>
      <c r="G295" s="104">
        <v>76</v>
      </c>
      <c r="H295" s="104">
        <v>5000</v>
      </c>
      <c r="I295" s="104">
        <v>10000</v>
      </c>
    </row>
    <row r="296" spans="2:9" ht="16.5" x14ac:dyDescent="0.3">
      <c r="B296" s="104"/>
      <c r="C296" s="104"/>
      <c r="D296" s="104"/>
      <c r="E296" s="104">
        <f t="shared" ca="1" si="57"/>
        <v>10000</v>
      </c>
      <c r="F296" s="104">
        <f t="shared" ca="1" si="58"/>
        <v>92</v>
      </c>
      <c r="G296" s="104">
        <v>77</v>
      </c>
      <c r="H296" s="104">
        <v>5000</v>
      </c>
      <c r="I296" s="104">
        <v>10000</v>
      </c>
    </row>
    <row r="297" spans="2:9" ht="16.5" x14ac:dyDescent="0.3">
      <c r="B297" s="104"/>
      <c r="C297" s="104"/>
      <c r="D297" s="104"/>
      <c r="E297" s="104">
        <f t="shared" ca="1" si="57"/>
        <v>5000</v>
      </c>
      <c r="F297" s="104">
        <f t="shared" ca="1" si="58"/>
        <v>83</v>
      </c>
      <c r="G297" s="104">
        <v>78</v>
      </c>
      <c r="H297" s="104">
        <v>5000</v>
      </c>
      <c r="I297" s="104">
        <v>10000</v>
      </c>
    </row>
    <row r="298" spans="2:9" ht="16.5" x14ac:dyDescent="0.3">
      <c r="B298" s="104"/>
      <c r="C298" s="104"/>
      <c r="D298" s="104"/>
      <c r="E298" s="104">
        <f t="shared" ca="1" si="57"/>
        <v>1000</v>
      </c>
      <c r="F298" s="104">
        <f t="shared" ca="1" si="58"/>
        <v>59</v>
      </c>
      <c r="G298" s="104">
        <v>79</v>
      </c>
      <c r="H298" s="104">
        <v>5000</v>
      </c>
      <c r="I298" s="104">
        <v>15000</v>
      </c>
    </row>
    <row r="299" spans="2:9" ht="16.5" x14ac:dyDescent="0.3">
      <c r="B299" s="104"/>
      <c r="C299" s="104"/>
      <c r="D299" s="104"/>
      <c r="E299" s="104">
        <f t="shared" ca="1" si="57"/>
        <v>10</v>
      </c>
      <c r="F299" s="104">
        <f t="shared" ca="1" si="58"/>
        <v>1</v>
      </c>
      <c r="G299" s="104">
        <v>80</v>
      </c>
      <c r="H299" s="104">
        <v>5000</v>
      </c>
      <c r="I299" s="104">
        <v>15000</v>
      </c>
    </row>
    <row r="300" spans="2:9" ht="16.5" x14ac:dyDescent="0.3">
      <c r="B300" s="104"/>
      <c r="C300" s="104"/>
      <c r="D300" s="104"/>
      <c r="E300" s="104">
        <f t="shared" ca="1" si="57"/>
        <v>500</v>
      </c>
      <c r="F300" s="104">
        <f t="shared" ca="1" si="58"/>
        <v>46</v>
      </c>
      <c r="G300" s="104">
        <v>81</v>
      </c>
      <c r="H300" s="104">
        <v>5000</v>
      </c>
      <c r="I300" s="104">
        <v>15000</v>
      </c>
    </row>
    <row r="301" spans="2:9" ht="16.5" x14ac:dyDescent="0.3">
      <c r="B301" s="104"/>
      <c r="C301" s="104"/>
      <c r="D301" s="104"/>
      <c r="E301" s="104">
        <f t="shared" ca="1" si="57"/>
        <v>100</v>
      </c>
      <c r="F301" s="104">
        <f t="shared" ca="1" si="58"/>
        <v>19</v>
      </c>
      <c r="G301" s="104">
        <v>82</v>
      </c>
      <c r="H301" s="104">
        <v>5000</v>
      </c>
      <c r="I301" s="104">
        <v>15000</v>
      </c>
    </row>
    <row r="302" spans="2:9" ht="16.5" x14ac:dyDescent="0.3">
      <c r="B302" s="104"/>
      <c r="C302" s="104"/>
      <c r="D302" s="104"/>
      <c r="E302" s="104">
        <f t="shared" ca="1" si="57"/>
        <v>50</v>
      </c>
      <c r="F302" s="104">
        <f t="shared" ca="1" si="58"/>
        <v>9</v>
      </c>
      <c r="G302" s="104">
        <v>83</v>
      </c>
      <c r="H302" s="104">
        <v>5000</v>
      </c>
      <c r="I302" s="104">
        <v>15000</v>
      </c>
    </row>
    <row r="303" spans="2:9" ht="16.5" x14ac:dyDescent="0.3">
      <c r="B303" s="104"/>
      <c r="C303" s="104"/>
      <c r="D303" s="104"/>
      <c r="E303" s="104">
        <f t="shared" ca="1" si="57"/>
        <v>10000</v>
      </c>
      <c r="F303" s="104">
        <f t="shared" ca="1" si="58"/>
        <v>95</v>
      </c>
      <c r="G303" s="104">
        <v>84</v>
      </c>
      <c r="H303" s="104">
        <v>5000</v>
      </c>
      <c r="I303" s="104">
        <v>15000</v>
      </c>
    </row>
    <row r="304" spans="2:9" ht="16.5" x14ac:dyDescent="0.3">
      <c r="B304" s="104"/>
      <c r="C304" s="104"/>
      <c r="D304" s="104"/>
      <c r="E304" s="104">
        <f t="shared" ca="1" si="57"/>
        <v>1000</v>
      </c>
      <c r="F304" s="104">
        <f t="shared" ca="1" si="58"/>
        <v>63</v>
      </c>
      <c r="G304" s="104">
        <v>85</v>
      </c>
      <c r="H304" s="104">
        <v>5000</v>
      </c>
      <c r="I304" s="104">
        <v>15000</v>
      </c>
    </row>
    <row r="305" spans="2:9" ht="16.5" x14ac:dyDescent="0.3">
      <c r="B305" s="104"/>
      <c r="C305" s="104"/>
      <c r="D305" s="104"/>
      <c r="E305" s="104">
        <f t="shared" ca="1" si="57"/>
        <v>1000</v>
      </c>
      <c r="F305" s="104">
        <f t="shared" ca="1" si="58"/>
        <v>55</v>
      </c>
      <c r="G305" s="104">
        <v>86</v>
      </c>
      <c r="H305" s="104">
        <v>5000</v>
      </c>
      <c r="I305" s="104">
        <v>20000</v>
      </c>
    </row>
    <row r="306" spans="2:9" ht="16.5" x14ac:dyDescent="0.3">
      <c r="B306" s="104"/>
      <c r="C306" s="104"/>
      <c r="D306" s="104"/>
      <c r="E306" s="104">
        <f t="shared" ca="1" si="57"/>
        <v>1000</v>
      </c>
      <c r="F306" s="104">
        <f t="shared" ca="1" si="58"/>
        <v>69</v>
      </c>
      <c r="G306" s="104">
        <v>87</v>
      </c>
      <c r="H306" s="104">
        <v>5000</v>
      </c>
      <c r="I306" s="104">
        <v>20000</v>
      </c>
    </row>
    <row r="307" spans="2:9" ht="16.5" x14ac:dyDescent="0.3">
      <c r="B307" s="104"/>
      <c r="C307" s="104"/>
      <c r="D307" s="104"/>
      <c r="E307" s="104">
        <f t="shared" ca="1" si="57"/>
        <v>500</v>
      </c>
      <c r="F307" s="104">
        <f t="shared" ca="1" si="58"/>
        <v>37</v>
      </c>
      <c r="G307" s="104">
        <v>88</v>
      </c>
      <c r="H307" s="104">
        <v>5000</v>
      </c>
      <c r="I307" s="104">
        <v>20000</v>
      </c>
    </row>
    <row r="308" spans="2:9" ht="16.5" x14ac:dyDescent="0.3">
      <c r="B308" s="104"/>
      <c r="C308" s="104"/>
      <c r="D308" s="104"/>
      <c r="E308" s="104">
        <f t="shared" ca="1" si="57"/>
        <v>500</v>
      </c>
      <c r="F308" s="104">
        <f t="shared" ca="1" si="58"/>
        <v>42</v>
      </c>
      <c r="G308" s="104">
        <v>89</v>
      </c>
      <c r="H308" s="104">
        <v>5000</v>
      </c>
      <c r="I308" s="104">
        <v>20000</v>
      </c>
    </row>
    <row r="309" spans="2:9" ht="16.5" x14ac:dyDescent="0.3">
      <c r="B309" s="104"/>
      <c r="C309" s="104"/>
      <c r="D309" s="104"/>
      <c r="E309" s="104">
        <f t="shared" ca="1" si="57"/>
        <v>100</v>
      </c>
      <c r="F309" s="104">
        <f t="shared" ca="1" si="58"/>
        <v>13</v>
      </c>
      <c r="G309" s="104">
        <v>90</v>
      </c>
      <c r="H309" s="104">
        <v>5000</v>
      </c>
      <c r="I309" s="104">
        <v>20000</v>
      </c>
    </row>
    <row r="310" spans="2:9" ht="16.5" x14ac:dyDescent="0.3">
      <c r="B310" s="104"/>
      <c r="C310" s="104"/>
      <c r="D310" s="104"/>
      <c r="E310" s="104">
        <f t="shared" ca="1" si="57"/>
        <v>1000</v>
      </c>
      <c r="F310" s="104">
        <f t="shared" ca="1" si="58"/>
        <v>64</v>
      </c>
      <c r="G310" s="104">
        <v>91</v>
      </c>
      <c r="H310" s="104">
        <v>10000</v>
      </c>
      <c r="I310" s="104">
        <v>25000</v>
      </c>
    </row>
    <row r="311" spans="2:9" ht="16.5" x14ac:dyDescent="0.3">
      <c r="B311" s="104"/>
      <c r="C311" s="104"/>
      <c r="D311" s="104"/>
      <c r="E311" s="104">
        <f t="shared" ca="1" si="57"/>
        <v>500</v>
      </c>
      <c r="F311" s="104">
        <f t="shared" ca="1" si="58"/>
        <v>37</v>
      </c>
      <c r="G311" s="104">
        <v>92</v>
      </c>
      <c r="H311" s="104">
        <v>10000</v>
      </c>
      <c r="I311" s="104">
        <v>25000</v>
      </c>
    </row>
    <row r="312" spans="2:9" ht="16.5" x14ac:dyDescent="0.3">
      <c r="B312" s="104"/>
      <c r="C312" s="104"/>
      <c r="D312" s="104"/>
      <c r="E312" s="104">
        <f t="shared" ca="1" si="57"/>
        <v>500</v>
      </c>
      <c r="F312" s="104">
        <f t="shared" ca="1" si="58"/>
        <v>28</v>
      </c>
      <c r="G312" s="104">
        <v>93</v>
      </c>
      <c r="H312" s="104">
        <v>10000</v>
      </c>
      <c r="I312" s="104">
        <v>25000</v>
      </c>
    </row>
    <row r="313" spans="2:9" ht="16.5" x14ac:dyDescent="0.3">
      <c r="B313" s="104"/>
      <c r="C313" s="104"/>
      <c r="D313" s="104"/>
      <c r="E313" s="104">
        <f t="shared" ca="1" si="57"/>
        <v>100</v>
      </c>
      <c r="F313" s="104">
        <f t="shared" ca="1" si="58"/>
        <v>24</v>
      </c>
      <c r="G313" s="104">
        <v>94</v>
      </c>
      <c r="H313" s="104">
        <v>10000</v>
      </c>
      <c r="I313" s="104">
        <v>25000</v>
      </c>
    </row>
    <row r="314" spans="2:9" ht="16.5" x14ac:dyDescent="0.3">
      <c r="B314" s="104"/>
      <c r="C314" s="104"/>
      <c r="D314" s="104"/>
      <c r="E314" s="104">
        <f t="shared" ca="1" si="57"/>
        <v>50000</v>
      </c>
      <c r="F314" s="104">
        <f t="shared" ca="1" si="58"/>
        <v>99</v>
      </c>
      <c r="G314" s="104">
        <v>95</v>
      </c>
      <c r="H314" s="104">
        <v>10000</v>
      </c>
      <c r="I314" s="104">
        <v>30000</v>
      </c>
    </row>
    <row r="315" spans="2:9" ht="16.5" x14ac:dyDescent="0.3">
      <c r="B315" s="104"/>
      <c r="C315" s="104"/>
      <c r="D315" s="104"/>
      <c r="E315" s="104">
        <f t="shared" ca="1" si="57"/>
        <v>50</v>
      </c>
      <c r="F315" s="104">
        <f t="shared" ca="1" si="58"/>
        <v>9</v>
      </c>
      <c r="G315" s="104">
        <v>96</v>
      </c>
      <c r="H315" s="104">
        <v>10000</v>
      </c>
      <c r="I315" s="104">
        <v>30000</v>
      </c>
    </row>
    <row r="316" spans="2:9" ht="16.5" x14ac:dyDescent="0.3">
      <c r="B316" s="104"/>
      <c r="C316" s="104"/>
      <c r="D316" s="104"/>
      <c r="E316" s="104">
        <f t="shared" ref="E316:E319" ca="1" si="59">VLOOKUP(F316,$G$220:$H$319,2,FALSE)</f>
        <v>500</v>
      </c>
      <c r="F316" s="104">
        <f t="shared" ca="1" si="58"/>
        <v>45</v>
      </c>
      <c r="G316" s="104">
        <v>97</v>
      </c>
      <c r="H316" s="104">
        <v>10000</v>
      </c>
      <c r="I316" s="104">
        <v>30000</v>
      </c>
    </row>
    <row r="317" spans="2:9" ht="16.5" x14ac:dyDescent="0.3">
      <c r="B317" s="104"/>
      <c r="C317" s="104"/>
      <c r="D317" s="104"/>
      <c r="E317" s="104">
        <f t="shared" ca="1" si="59"/>
        <v>5000</v>
      </c>
      <c r="F317" s="104">
        <f t="shared" ca="1" si="58"/>
        <v>73</v>
      </c>
      <c r="G317" s="104">
        <v>98</v>
      </c>
      <c r="H317" s="104">
        <v>50000</v>
      </c>
      <c r="I317" s="104">
        <v>40000</v>
      </c>
    </row>
    <row r="318" spans="2:9" ht="16.5" x14ac:dyDescent="0.3">
      <c r="B318" s="104"/>
      <c r="C318" s="104"/>
      <c r="D318" s="104"/>
      <c r="E318" s="104">
        <f t="shared" ca="1" si="59"/>
        <v>1000</v>
      </c>
      <c r="F318" s="104">
        <f t="shared" ca="1" si="58"/>
        <v>54</v>
      </c>
      <c r="G318" s="104">
        <v>99</v>
      </c>
      <c r="H318" s="104">
        <v>50000</v>
      </c>
      <c r="I318" s="104">
        <v>40000</v>
      </c>
    </row>
    <row r="319" spans="2:9" ht="16.5" x14ac:dyDescent="0.3">
      <c r="B319" s="104"/>
      <c r="C319" s="104"/>
      <c r="D319" s="104"/>
      <c r="E319" s="104">
        <f t="shared" ca="1" si="59"/>
        <v>500</v>
      </c>
      <c r="F319" s="104">
        <f t="shared" ca="1" si="58"/>
        <v>26</v>
      </c>
      <c r="G319" s="104">
        <v>100</v>
      </c>
      <c r="H319" s="104">
        <v>50000</v>
      </c>
      <c r="I319" s="104">
        <v>50000</v>
      </c>
    </row>
    <row r="320" spans="2:9" ht="16.5" x14ac:dyDescent="0.3">
      <c r="B320" s="104">
        <v>100</v>
      </c>
      <c r="C320" s="104">
        <f t="shared" ref="C320:C336" ca="1" si="60">COUNTIF($C$220:$C$319,B320)</f>
        <v>0</v>
      </c>
      <c r="D320" s="104"/>
      <c r="E320" s="104">
        <f t="shared" ref="E320:E327" ca="1" si="61">COUNTIF($E$220:$E$319,F320)</f>
        <v>4</v>
      </c>
      <c r="F320" s="104">
        <v>10</v>
      </c>
      <c r="G320" s="104"/>
      <c r="H320" s="104"/>
      <c r="I320" s="104"/>
    </row>
    <row r="321" spans="2:9" ht="16.5" x14ac:dyDescent="0.3">
      <c r="B321" s="104">
        <v>500</v>
      </c>
      <c r="C321" s="104">
        <f t="shared" ca="1" si="60"/>
        <v>1</v>
      </c>
      <c r="D321" s="104"/>
      <c r="E321" s="104">
        <f t="shared" ca="1" si="61"/>
        <v>10</v>
      </c>
      <c r="F321" s="104">
        <v>50</v>
      </c>
      <c r="G321" s="104"/>
      <c r="H321" s="104"/>
      <c r="I321" s="104"/>
    </row>
    <row r="322" spans="2:9" ht="16.5" x14ac:dyDescent="0.3">
      <c r="B322" s="104">
        <v>1000</v>
      </c>
      <c r="C322" s="104">
        <f t="shared" ca="1" si="60"/>
        <v>0</v>
      </c>
      <c r="D322" s="104"/>
      <c r="E322" s="104">
        <f t="shared" ca="1" si="61"/>
        <v>10</v>
      </c>
      <c r="F322" s="104">
        <v>100</v>
      </c>
      <c r="G322" s="104"/>
      <c r="H322" s="104"/>
      <c r="I322" s="104"/>
    </row>
    <row r="323" spans="2:9" ht="16.5" x14ac:dyDescent="0.3">
      <c r="B323" s="104">
        <v>1500</v>
      </c>
      <c r="C323" s="104">
        <f t="shared" ca="1" si="60"/>
        <v>2</v>
      </c>
      <c r="D323" s="104"/>
      <c r="E323" s="104">
        <f t="shared" ca="1" si="61"/>
        <v>28</v>
      </c>
      <c r="F323" s="104">
        <v>500</v>
      </c>
      <c r="G323" s="104"/>
      <c r="H323" s="104"/>
      <c r="I323" s="104"/>
    </row>
    <row r="324" spans="2:9" ht="16.5" x14ac:dyDescent="0.3">
      <c r="B324" s="104">
        <v>2000</v>
      </c>
      <c r="C324" s="104">
        <f t="shared" ca="1" si="60"/>
        <v>2</v>
      </c>
      <c r="D324" s="104"/>
      <c r="E324" s="104">
        <f t="shared" ca="1" si="61"/>
        <v>20</v>
      </c>
      <c r="F324" s="104">
        <v>1000</v>
      </c>
      <c r="G324" s="104"/>
      <c r="H324" s="104"/>
      <c r="I324" s="104"/>
    </row>
    <row r="325" spans="2:9" ht="16.5" x14ac:dyDescent="0.3">
      <c r="B325" s="104">
        <v>2500</v>
      </c>
      <c r="C325" s="104">
        <f t="shared" ca="1" si="60"/>
        <v>3</v>
      </c>
      <c r="D325" s="104"/>
      <c r="E325" s="104">
        <f t="shared" ca="1" si="61"/>
        <v>17</v>
      </c>
      <c r="F325" s="104">
        <v>5000</v>
      </c>
      <c r="G325" s="104"/>
      <c r="H325" s="104"/>
      <c r="I325" s="104"/>
    </row>
    <row r="326" spans="2:9" ht="16.5" x14ac:dyDescent="0.3">
      <c r="B326" s="104">
        <v>3000</v>
      </c>
      <c r="C326" s="104">
        <f t="shared" ca="1" si="60"/>
        <v>3</v>
      </c>
      <c r="D326" s="104"/>
      <c r="E326" s="104">
        <f t="shared" ca="1" si="61"/>
        <v>8</v>
      </c>
      <c r="F326" s="104">
        <v>10000</v>
      </c>
      <c r="G326" s="104"/>
      <c r="H326" s="104"/>
      <c r="I326" s="104"/>
    </row>
    <row r="327" spans="2:9" ht="16.5" x14ac:dyDescent="0.3">
      <c r="B327" s="104">
        <v>4000</v>
      </c>
      <c r="C327" s="104">
        <f t="shared" ca="1" si="60"/>
        <v>4</v>
      </c>
      <c r="D327" s="104"/>
      <c r="E327" s="104">
        <f t="shared" ca="1" si="61"/>
        <v>3</v>
      </c>
      <c r="F327" s="104">
        <v>50000</v>
      </c>
      <c r="G327" s="104"/>
      <c r="H327" s="104"/>
      <c r="I327" s="104"/>
    </row>
    <row r="328" spans="2:9" ht="16.5" x14ac:dyDescent="0.3">
      <c r="B328" s="104">
        <v>5000</v>
      </c>
      <c r="C328" s="104">
        <f t="shared" ca="1" si="60"/>
        <v>5</v>
      </c>
      <c r="D328" s="104"/>
      <c r="E328" s="104">
        <f ca="1">SUM(E320:E327)</f>
        <v>100</v>
      </c>
      <c r="F328" s="104">
        <f ca="1">SUMPRODUCT(E320:E327,F320:F327)</f>
        <v>350540</v>
      </c>
      <c r="G328" s="104"/>
      <c r="H328" s="104"/>
      <c r="I328" s="104"/>
    </row>
    <row r="329" spans="2:9" ht="16.5" x14ac:dyDescent="0.3">
      <c r="B329" s="104">
        <v>7500</v>
      </c>
      <c r="C329" s="104">
        <f t="shared" ca="1" si="60"/>
        <v>8</v>
      </c>
      <c r="D329" s="104"/>
      <c r="E329" s="104"/>
      <c r="F329" s="104"/>
      <c r="G329" s="104"/>
      <c r="H329" s="104"/>
      <c r="I329" s="104"/>
    </row>
    <row r="330" spans="2:9" ht="16.5" x14ac:dyDescent="0.3">
      <c r="B330" s="104">
        <v>10000</v>
      </c>
      <c r="C330" s="104">
        <f t="shared" ca="1" si="60"/>
        <v>2</v>
      </c>
      <c r="D330" s="104"/>
      <c r="E330" s="104"/>
      <c r="F330" s="104"/>
      <c r="G330" s="104"/>
      <c r="H330" s="104"/>
      <c r="I330" s="104"/>
    </row>
    <row r="331" spans="2:9" ht="16.5" x14ac:dyDescent="0.3">
      <c r="B331" s="104">
        <v>15000</v>
      </c>
      <c r="C331" s="104">
        <f t="shared" ca="1" si="60"/>
        <v>5</v>
      </c>
      <c r="D331" s="104"/>
      <c r="E331" s="104"/>
      <c r="F331" s="104"/>
      <c r="G331" s="104"/>
      <c r="H331" s="104"/>
      <c r="I331" s="104"/>
    </row>
    <row r="332" spans="2:9" ht="16.5" x14ac:dyDescent="0.3">
      <c r="B332" s="104">
        <v>20000</v>
      </c>
      <c r="C332" s="104">
        <f t="shared" ca="1" si="60"/>
        <v>3</v>
      </c>
      <c r="D332" s="104"/>
      <c r="E332" s="104"/>
      <c r="F332" s="104"/>
      <c r="G332" s="104"/>
      <c r="H332" s="104"/>
      <c r="I332" s="104"/>
    </row>
    <row r="333" spans="2:9" ht="16.5" x14ac:dyDescent="0.3">
      <c r="B333" s="104">
        <v>25000</v>
      </c>
      <c r="C333" s="104">
        <f t="shared" ca="1" si="60"/>
        <v>0</v>
      </c>
      <c r="D333" s="104"/>
      <c r="E333" s="104"/>
      <c r="F333" s="104"/>
      <c r="G333" s="104"/>
      <c r="H333" s="104"/>
      <c r="I333" s="104"/>
    </row>
    <row r="334" spans="2:9" ht="16.5" x14ac:dyDescent="0.3">
      <c r="B334" s="104">
        <v>30000</v>
      </c>
      <c r="C334" s="104">
        <f t="shared" ca="1" si="60"/>
        <v>1</v>
      </c>
      <c r="D334" s="104"/>
      <c r="E334" s="104"/>
      <c r="F334" s="104"/>
      <c r="G334" s="104"/>
      <c r="H334" s="104"/>
      <c r="I334" s="104"/>
    </row>
    <row r="335" spans="2:9" ht="16.5" x14ac:dyDescent="0.3">
      <c r="B335" s="104">
        <v>40000</v>
      </c>
      <c r="C335" s="104">
        <f t="shared" ca="1" si="60"/>
        <v>0</v>
      </c>
      <c r="D335" s="104"/>
      <c r="E335" s="104"/>
      <c r="F335" s="104"/>
      <c r="G335" s="104"/>
      <c r="H335" s="104"/>
      <c r="I335" s="104"/>
    </row>
    <row r="336" spans="2:9" ht="16.5" x14ac:dyDescent="0.3">
      <c r="B336" s="104">
        <v>50000</v>
      </c>
      <c r="C336" s="104">
        <f t="shared" ca="1" si="60"/>
        <v>1</v>
      </c>
      <c r="D336" s="104"/>
      <c r="E336" s="104"/>
      <c r="F336" s="104"/>
      <c r="G336" s="104"/>
      <c r="H336" s="104"/>
      <c r="I336" s="104"/>
    </row>
    <row r="337" spans="2:9" ht="16.5" x14ac:dyDescent="0.3">
      <c r="B337" s="104">
        <f ca="1">SUMPRODUCT(B320:B336,C320:C336)</f>
        <v>360000</v>
      </c>
      <c r="C337" s="104">
        <f ca="1">SUM(C320:C336)</f>
        <v>40</v>
      </c>
      <c r="D337" s="104"/>
      <c r="E337" s="7"/>
      <c r="F337" s="104"/>
      <c r="G337" s="104"/>
      <c r="H337" s="104"/>
      <c r="I337" s="104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T361"/>
  <sheetViews>
    <sheetView topLeftCell="A168" workbookViewId="0">
      <selection activeCell="E316" sqref="E316"/>
    </sheetView>
  </sheetViews>
  <sheetFormatPr baseColWidth="10" defaultColWidth="10.7109375" defaultRowHeight="15" x14ac:dyDescent="0.25"/>
  <sheetData>
    <row r="2" spans="2:7" x14ac:dyDescent="0.25">
      <c r="B2" t="s">
        <v>240</v>
      </c>
      <c r="C2" t="s">
        <v>241</v>
      </c>
      <c r="D2" t="s">
        <v>242</v>
      </c>
      <c r="E2" t="s">
        <v>26</v>
      </c>
      <c r="F2" t="s">
        <v>243</v>
      </c>
      <c r="G2" t="s">
        <v>30</v>
      </c>
    </row>
    <row r="3" spans="2:7" x14ac:dyDescent="0.25">
      <c r="B3">
        <v>1</v>
      </c>
      <c r="C3">
        <v>-3</v>
      </c>
      <c r="D3">
        <v>-1</v>
      </c>
      <c r="E3">
        <v>-350</v>
      </c>
      <c r="F3">
        <v>1</v>
      </c>
      <c r="G3" s="2">
        <v>0</v>
      </c>
    </row>
    <row r="4" spans="2:7" x14ac:dyDescent="0.25">
      <c r="B4">
        <v>2</v>
      </c>
      <c r="C4">
        <v>-3</v>
      </c>
      <c r="D4">
        <v>-1</v>
      </c>
      <c r="E4">
        <v>-350</v>
      </c>
      <c r="F4">
        <v>1</v>
      </c>
      <c r="G4" s="2">
        <v>0</v>
      </c>
    </row>
    <row r="5" spans="2:7" x14ac:dyDescent="0.25">
      <c r="B5">
        <v>3</v>
      </c>
      <c r="C5">
        <v>-3</v>
      </c>
      <c r="D5">
        <v>-1</v>
      </c>
      <c r="E5">
        <v>-350</v>
      </c>
      <c r="F5">
        <v>1</v>
      </c>
      <c r="G5" s="2">
        <v>0</v>
      </c>
    </row>
    <row r="6" spans="2:7" x14ac:dyDescent="0.25">
      <c r="B6">
        <v>4</v>
      </c>
      <c r="C6">
        <v>-2</v>
      </c>
      <c r="D6">
        <v>-1</v>
      </c>
      <c r="E6">
        <v>-250</v>
      </c>
      <c r="F6">
        <v>1</v>
      </c>
      <c r="G6" s="2">
        <v>0</v>
      </c>
    </row>
    <row r="7" spans="2:7" x14ac:dyDescent="0.25">
      <c r="B7">
        <v>5</v>
      </c>
      <c r="C7">
        <v>-2</v>
      </c>
      <c r="D7">
        <v>-1</v>
      </c>
      <c r="E7">
        <v>-250</v>
      </c>
      <c r="F7">
        <v>1</v>
      </c>
      <c r="G7" s="2">
        <v>0</v>
      </c>
    </row>
    <row r="8" spans="2:7" x14ac:dyDescent="0.25">
      <c r="B8">
        <v>6</v>
      </c>
      <c r="C8">
        <v>-1</v>
      </c>
      <c r="D8">
        <v>0</v>
      </c>
      <c r="E8">
        <v>-150</v>
      </c>
      <c r="F8">
        <v>1</v>
      </c>
      <c r="G8" s="2">
        <v>0</v>
      </c>
    </row>
    <row r="9" spans="2:7" x14ac:dyDescent="0.25">
      <c r="B9">
        <v>7</v>
      </c>
      <c r="C9">
        <v>-1</v>
      </c>
      <c r="D9">
        <v>0</v>
      </c>
      <c r="E9">
        <v>-150</v>
      </c>
      <c r="F9">
        <v>1</v>
      </c>
      <c r="G9" s="2">
        <v>0</v>
      </c>
    </row>
    <row r="10" spans="2:7" x14ac:dyDescent="0.25">
      <c r="B10">
        <v>8</v>
      </c>
      <c r="C10">
        <v>0</v>
      </c>
      <c r="D10">
        <v>0</v>
      </c>
      <c r="E10">
        <v>0</v>
      </c>
      <c r="F10" s="1" t="s">
        <v>244</v>
      </c>
      <c r="G10" s="2">
        <v>0.01</v>
      </c>
    </row>
    <row r="11" spans="2:7" x14ac:dyDescent="0.25">
      <c r="B11">
        <v>9</v>
      </c>
      <c r="C11">
        <v>0</v>
      </c>
      <c r="D11">
        <v>0</v>
      </c>
      <c r="E11">
        <v>0</v>
      </c>
      <c r="F11" s="1" t="s">
        <v>244</v>
      </c>
      <c r="G11" s="2">
        <v>0.01</v>
      </c>
    </row>
    <row r="12" spans="2:7" x14ac:dyDescent="0.25">
      <c r="B12">
        <v>10</v>
      </c>
      <c r="C12">
        <v>0</v>
      </c>
      <c r="D12">
        <v>0</v>
      </c>
      <c r="E12">
        <v>0</v>
      </c>
      <c r="F12" s="1" t="s">
        <v>244</v>
      </c>
      <c r="G12" s="2">
        <v>0.02</v>
      </c>
    </row>
    <row r="13" spans="2:7" x14ac:dyDescent="0.25">
      <c r="B13">
        <v>11</v>
      </c>
      <c r="C13">
        <v>0</v>
      </c>
      <c r="D13">
        <v>0</v>
      </c>
      <c r="E13">
        <v>0</v>
      </c>
      <c r="F13" s="1" t="s">
        <v>244</v>
      </c>
      <c r="G13" s="2">
        <v>0.02</v>
      </c>
    </row>
    <row r="14" spans="2:7" x14ac:dyDescent="0.25">
      <c r="B14">
        <v>12</v>
      </c>
      <c r="C14">
        <v>0</v>
      </c>
      <c r="D14">
        <v>0</v>
      </c>
      <c r="E14">
        <v>100</v>
      </c>
      <c r="F14" s="1" t="s">
        <v>244</v>
      </c>
      <c r="G14" s="2">
        <v>0.04</v>
      </c>
    </row>
    <row r="15" spans="2:7" x14ac:dyDescent="0.25">
      <c r="B15">
        <v>13</v>
      </c>
      <c r="C15">
        <v>0</v>
      </c>
      <c r="D15">
        <v>0</v>
      </c>
      <c r="E15">
        <v>100</v>
      </c>
      <c r="F15" s="1" t="s">
        <v>244</v>
      </c>
      <c r="G15" s="2">
        <v>0.04</v>
      </c>
    </row>
    <row r="16" spans="2:7" x14ac:dyDescent="0.25">
      <c r="B16">
        <v>14</v>
      </c>
      <c r="C16">
        <v>0</v>
      </c>
      <c r="D16">
        <v>0</v>
      </c>
      <c r="E16">
        <v>200</v>
      </c>
      <c r="F16" s="1" t="s">
        <v>244</v>
      </c>
      <c r="G16" s="2">
        <v>7.0000000000000007E-2</v>
      </c>
    </row>
    <row r="17" spans="2:7" x14ac:dyDescent="0.25">
      <c r="B17">
        <v>15</v>
      </c>
      <c r="C17">
        <v>0</v>
      </c>
      <c r="D17">
        <v>0</v>
      </c>
      <c r="E17">
        <v>200</v>
      </c>
      <c r="F17" s="1" t="s">
        <v>244</v>
      </c>
      <c r="G17" s="2">
        <v>7.0000000000000007E-2</v>
      </c>
    </row>
    <row r="18" spans="2:7" x14ac:dyDescent="0.25">
      <c r="B18">
        <v>16</v>
      </c>
      <c r="C18">
        <v>0</v>
      </c>
      <c r="D18">
        <v>1</v>
      </c>
      <c r="E18">
        <v>350</v>
      </c>
      <c r="F18" s="1" t="s">
        <v>245</v>
      </c>
      <c r="G18" s="2">
        <v>0.1</v>
      </c>
    </row>
    <row r="19" spans="2:7" x14ac:dyDescent="0.25">
      <c r="B19">
        <v>17</v>
      </c>
      <c r="C19">
        <v>1</v>
      </c>
      <c r="D19">
        <v>1</v>
      </c>
      <c r="E19">
        <v>500</v>
      </c>
      <c r="F19" s="1" t="s">
        <v>245</v>
      </c>
      <c r="G19" s="2">
        <v>0.13</v>
      </c>
    </row>
    <row r="20" spans="2:7" x14ac:dyDescent="0.25">
      <c r="B20">
        <v>18</v>
      </c>
      <c r="C20">
        <v>1</v>
      </c>
      <c r="D20">
        <v>2</v>
      </c>
      <c r="E20">
        <v>750</v>
      </c>
      <c r="F20" s="1" t="s">
        <v>245</v>
      </c>
      <c r="G20" s="2">
        <v>0.16</v>
      </c>
    </row>
    <row r="21" spans="2:7" x14ac:dyDescent="0.25">
      <c r="B21">
        <v>19</v>
      </c>
      <c r="C21">
        <v>3</v>
      </c>
      <c r="D21">
        <v>7</v>
      </c>
      <c r="E21">
        <v>4500</v>
      </c>
      <c r="F21" s="1" t="s">
        <v>1426</v>
      </c>
      <c r="G21" s="2">
        <v>0.5</v>
      </c>
    </row>
    <row r="22" spans="2:7" x14ac:dyDescent="0.25">
      <c r="B22">
        <v>20</v>
      </c>
      <c r="C22">
        <v>3</v>
      </c>
      <c r="D22">
        <v>8</v>
      </c>
      <c r="E22">
        <v>5000</v>
      </c>
      <c r="F22" s="1" t="s">
        <v>1426</v>
      </c>
      <c r="G22" s="2">
        <v>0.6</v>
      </c>
    </row>
    <row r="23" spans="2:7" x14ac:dyDescent="0.25">
      <c r="B23">
        <v>21</v>
      </c>
      <c r="C23">
        <v>4</v>
      </c>
      <c r="D23">
        <v>9</v>
      </c>
      <c r="E23">
        <v>6000</v>
      </c>
      <c r="F23" s="1" t="s">
        <v>1427</v>
      </c>
      <c r="G23" s="2">
        <v>0.7</v>
      </c>
    </row>
    <row r="24" spans="2:7" x14ac:dyDescent="0.25">
      <c r="B24">
        <v>22</v>
      </c>
      <c r="C24">
        <v>4</v>
      </c>
      <c r="D24">
        <v>10</v>
      </c>
      <c r="E24">
        <v>7500</v>
      </c>
      <c r="F24" s="1" t="s">
        <v>1428</v>
      </c>
      <c r="G24" s="2">
        <v>0.8</v>
      </c>
    </row>
    <row r="25" spans="2:7" x14ac:dyDescent="0.25">
      <c r="B25">
        <v>23</v>
      </c>
      <c r="C25">
        <v>5</v>
      </c>
      <c r="D25">
        <v>11</v>
      </c>
      <c r="E25">
        <v>9000</v>
      </c>
      <c r="F25" s="1" t="s">
        <v>1430</v>
      </c>
      <c r="G25" s="2">
        <v>0.9</v>
      </c>
    </row>
    <row r="26" spans="2:7" x14ac:dyDescent="0.25">
      <c r="B26">
        <v>24</v>
      </c>
      <c r="C26">
        <v>6</v>
      </c>
      <c r="D26">
        <v>12</v>
      </c>
      <c r="E26">
        <v>12000</v>
      </c>
      <c r="F26" s="1" t="s">
        <v>1429</v>
      </c>
      <c r="G26" s="2">
        <v>1</v>
      </c>
    </row>
    <row r="27" spans="2:7" x14ac:dyDescent="0.25">
      <c r="B27">
        <v>25</v>
      </c>
      <c r="C27">
        <v>7</v>
      </c>
      <c r="D27">
        <v>14</v>
      </c>
      <c r="E27">
        <v>15000</v>
      </c>
      <c r="F27" s="1" t="s">
        <v>1431</v>
      </c>
      <c r="G27" s="2">
        <v>1</v>
      </c>
    </row>
    <row r="29" spans="2:7" x14ac:dyDescent="0.25">
      <c r="B29" t="s">
        <v>240</v>
      </c>
      <c r="C29" t="s">
        <v>241</v>
      </c>
      <c r="D29" t="s">
        <v>242</v>
      </c>
      <c r="E29" t="s">
        <v>26</v>
      </c>
      <c r="F29" t="s">
        <v>243</v>
      </c>
      <c r="G29" t="s">
        <v>30</v>
      </c>
    </row>
    <row r="30" spans="2:7" x14ac:dyDescent="0.25">
      <c r="B30">
        <v>0</v>
      </c>
      <c r="C30">
        <v>1</v>
      </c>
      <c r="D30">
        <v>2</v>
      </c>
      <c r="E30">
        <v>750</v>
      </c>
      <c r="F30" s="1" t="s">
        <v>245</v>
      </c>
      <c r="G30" s="2">
        <v>0.16</v>
      </c>
    </row>
    <row r="31" spans="2:7" x14ac:dyDescent="0.25">
      <c r="B31" s="2">
        <v>0.01</v>
      </c>
      <c r="C31">
        <v>1</v>
      </c>
      <c r="D31">
        <v>3</v>
      </c>
      <c r="E31">
        <v>1000</v>
      </c>
      <c r="F31" s="3" t="s">
        <v>245</v>
      </c>
      <c r="G31" s="2">
        <v>0.2</v>
      </c>
    </row>
    <row r="32" spans="2:7" x14ac:dyDescent="0.25">
      <c r="B32" s="2">
        <v>0.02</v>
      </c>
      <c r="C32">
        <v>1</v>
      </c>
      <c r="D32">
        <v>3</v>
      </c>
      <c r="E32">
        <v>1000</v>
      </c>
      <c r="F32" s="3" t="s">
        <v>245</v>
      </c>
      <c r="G32" s="2">
        <v>0.2</v>
      </c>
    </row>
    <row r="33" spans="2:7" x14ac:dyDescent="0.25">
      <c r="B33" s="2">
        <v>0.03</v>
      </c>
      <c r="C33">
        <v>1</v>
      </c>
      <c r="D33">
        <v>3</v>
      </c>
      <c r="E33">
        <v>1000</v>
      </c>
      <c r="F33" s="3" t="s">
        <v>245</v>
      </c>
      <c r="G33" s="2">
        <v>0.2</v>
      </c>
    </row>
    <row r="34" spans="2:7" x14ac:dyDescent="0.25">
      <c r="B34" s="2">
        <v>0.04</v>
      </c>
      <c r="C34">
        <v>1</v>
      </c>
      <c r="D34">
        <v>3</v>
      </c>
      <c r="E34">
        <v>1000</v>
      </c>
      <c r="F34" s="3" t="s">
        <v>245</v>
      </c>
      <c r="G34" s="2">
        <v>0.2</v>
      </c>
    </row>
    <row r="35" spans="2:7" x14ac:dyDescent="0.25">
      <c r="B35" s="2">
        <v>0.05</v>
      </c>
      <c r="C35">
        <v>1</v>
      </c>
      <c r="D35">
        <v>3</v>
      </c>
      <c r="E35">
        <v>1000</v>
      </c>
      <c r="F35" s="3" t="s">
        <v>245</v>
      </c>
      <c r="G35" s="2">
        <v>0.2</v>
      </c>
    </row>
    <row r="36" spans="2:7" x14ac:dyDescent="0.25">
      <c r="B36" s="2">
        <v>0.06</v>
      </c>
      <c r="C36">
        <v>1</v>
      </c>
      <c r="D36">
        <v>3</v>
      </c>
      <c r="E36">
        <v>1000</v>
      </c>
      <c r="F36" s="3" t="s">
        <v>245</v>
      </c>
      <c r="G36" s="2">
        <v>0.2</v>
      </c>
    </row>
    <row r="37" spans="2:7" x14ac:dyDescent="0.25">
      <c r="B37" s="2">
        <v>7.0000000000000007E-2</v>
      </c>
      <c r="C37">
        <v>1</v>
      </c>
      <c r="D37">
        <v>3</v>
      </c>
      <c r="E37">
        <v>1000</v>
      </c>
      <c r="F37" s="3" t="s">
        <v>245</v>
      </c>
      <c r="G37" s="2">
        <v>0.2</v>
      </c>
    </row>
    <row r="38" spans="2:7" x14ac:dyDescent="0.25">
      <c r="B38" s="2">
        <v>0.08</v>
      </c>
      <c r="C38">
        <v>1</v>
      </c>
      <c r="D38">
        <v>3</v>
      </c>
      <c r="E38">
        <v>1000</v>
      </c>
      <c r="F38" s="3" t="s">
        <v>245</v>
      </c>
      <c r="G38" s="2">
        <v>0.2</v>
      </c>
    </row>
    <row r="39" spans="2:7" x14ac:dyDescent="0.25">
      <c r="B39" s="2">
        <v>0.09</v>
      </c>
      <c r="C39">
        <v>1</v>
      </c>
      <c r="D39">
        <v>3</v>
      </c>
      <c r="E39">
        <v>1000</v>
      </c>
      <c r="F39" s="3" t="s">
        <v>245</v>
      </c>
      <c r="G39" s="2">
        <v>0.2</v>
      </c>
    </row>
    <row r="40" spans="2:7" x14ac:dyDescent="0.25">
      <c r="B40" s="2">
        <v>0.1</v>
      </c>
      <c r="C40">
        <v>1</v>
      </c>
      <c r="D40">
        <v>3</v>
      </c>
      <c r="E40">
        <v>1000</v>
      </c>
      <c r="F40" s="3" t="s">
        <v>245</v>
      </c>
      <c r="G40" s="2">
        <v>0.2</v>
      </c>
    </row>
    <row r="41" spans="2:7" x14ac:dyDescent="0.25">
      <c r="B41" s="2">
        <v>0.11</v>
      </c>
      <c r="C41">
        <v>1</v>
      </c>
      <c r="D41">
        <v>3</v>
      </c>
      <c r="E41">
        <v>1000</v>
      </c>
      <c r="F41" s="3" t="s">
        <v>245</v>
      </c>
      <c r="G41" s="2">
        <v>0.2</v>
      </c>
    </row>
    <row r="42" spans="2:7" x14ac:dyDescent="0.25">
      <c r="B42" s="2">
        <v>0.12</v>
      </c>
      <c r="C42">
        <v>1</v>
      </c>
      <c r="D42">
        <v>3</v>
      </c>
      <c r="E42">
        <v>1000</v>
      </c>
      <c r="F42" s="3" t="s">
        <v>245</v>
      </c>
      <c r="G42" s="2">
        <v>0.2</v>
      </c>
    </row>
    <row r="43" spans="2:7" x14ac:dyDescent="0.25">
      <c r="B43" s="2">
        <v>0.13</v>
      </c>
      <c r="C43">
        <v>1</v>
      </c>
      <c r="D43">
        <v>3</v>
      </c>
      <c r="E43">
        <v>1000</v>
      </c>
      <c r="F43" s="3" t="s">
        <v>245</v>
      </c>
      <c r="G43" s="2">
        <v>0.2</v>
      </c>
    </row>
    <row r="44" spans="2:7" x14ac:dyDescent="0.25">
      <c r="B44" s="2">
        <v>0.14000000000000001</v>
      </c>
      <c r="C44">
        <v>1</v>
      </c>
      <c r="D44">
        <v>3</v>
      </c>
      <c r="E44">
        <v>1000</v>
      </c>
      <c r="F44" s="3" t="s">
        <v>245</v>
      </c>
      <c r="G44" s="2">
        <v>0.2</v>
      </c>
    </row>
    <row r="45" spans="2:7" x14ac:dyDescent="0.25">
      <c r="B45" s="2">
        <v>0.15</v>
      </c>
      <c r="C45">
        <v>1</v>
      </c>
      <c r="D45">
        <v>3</v>
      </c>
      <c r="E45">
        <v>1000</v>
      </c>
      <c r="F45" s="3" t="s">
        <v>245</v>
      </c>
      <c r="G45" s="2">
        <v>0.2</v>
      </c>
    </row>
    <row r="46" spans="2:7" x14ac:dyDescent="0.25">
      <c r="B46" s="2">
        <v>0.16</v>
      </c>
      <c r="C46">
        <v>1</v>
      </c>
      <c r="D46">
        <v>3</v>
      </c>
      <c r="E46">
        <v>1000</v>
      </c>
      <c r="F46" s="3" t="s">
        <v>245</v>
      </c>
      <c r="G46" s="2">
        <v>0.2</v>
      </c>
    </row>
    <row r="47" spans="2:7" x14ac:dyDescent="0.25">
      <c r="B47" s="2">
        <v>0.17</v>
      </c>
      <c r="C47">
        <v>1</v>
      </c>
      <c r="D47">
        <v>3</v>
      </c>
      <c r="E47">
        <v>1000</v>
      </c>
      <c r="F47" s="3" t="s">
        <v>245</v>
      </c>
      <c r="G47" s="2">
        <v>0.2</v>
      </c>
    </row>
    <row r="48" spans="2:7" x14ac:dyDescent="0.25">
      <c r="B48" s="2">
        <v>0.18</v>
      </c>
      <c r="C48">
        <v>1</v>
      </c>
      <c r="D48">
        <v>3</v>
      </c>
      <c r="E48">
        <v>1000</v>
      </c>
      <c r="F48" s="3" t="s">
        <v>245</v>
      </c>
      <c r="G48" s="2">
        <v>0.2</v>
      </c>
    </row>
    <row r="49" spans="2:7" x14ac:dyDescent="0.25">
      <c r="B49" s="2">
        <v>0.19</v>
      </c>
      <c r="C49">
        <v>1</v>
      </c>
      <c r="D49">
        <v>3</v>
      </c>
      <c r="E49">
        <v>1000</v>
      </c>
      <c r="F49" s="3" t="s">
        <v>245</v>
      </c>
      <c r="G49" s="2">
        <v>0.2</v>
      </c>
    </row>
    <row r="50" spans="2:7" x14ac:dyDescent="0.25">
      <c r="B50" s="2">
        <v>0.2</v>
      </c>
      <c r="C50">
        <v>1</v>
      </c>
      <c r="D50">
        <v>3</v>
      </c>
      <c r="E50">
        <v>1000</v>
      </c>
      <c r="F50" s="3" t="s">
        <v>245</v>
      </c>
      <c r="G50" s="2">
        <v>0.2</v>
      </c>
    </row>
    <row r="51" spans="2:7" x14ac:dyDescent="0.25">
      <c r="B51" s="2">
        <v>0.21</v>
      </c>
      <c r="C51">
        <v>1</v>
      </c>
      <c r="D51">
        <v>3</v>
      </c>
      <c r="E51">
        <v>1000</v>
      </c>
      <c r="F51" s="3" t="s">
        <v>245</v>
      </c>
      <c r="G51" s="2">
        <v>0.2</v>
      </c>
    </row>
    <row r="52" spans="2:7" x14ac:dyDescent="0.25">
      <c r="B52" s="2">
        <v>0.22</v>
      </c>
      <c r="C52">
        <v>1</v>
      </c>
      <c r="D52">
        <v>3</v>
      </c>
      <c r="E52">
        <v>1000</v>
      </c>
      <c r="F52" s="3" t="s">
        <v>245</v>
      </c>
      <c r="G52" s="2">
        <v>0.2</v>
      </c>
    </row>
    <row r="53" spans="2:7" x14ac:dyDescent="0.25">
      <c r="B53" s="2">
        <v>0.23</v>
      </c>
      <c r="C53">
        <v>1</v>
      </c>
      <c r="D53">
        <v>3</v>
      </c>
      <c r="E53">
        <v>1000</v>
      </c>
      <c r="F53" s="3" t="s">
        <v>245</v>
      </c>
      <c r="G53" s="2">
        <v>0.2</v>
      </c>
    </row>
    <row r="54" spans="2:7" x14ac:dyDescent="0.25">
      <c r="B54" s="2">
        <v>0.24</v>
      </c>
      <c r="C54">
        <v>1</v>
      </c>
      <c r="D54">
        <v>3</v>
      </c>
      <c r="E54">
        <v>1000</v>
      </c>
      <c r="F54" s="3" t="s">
        <v>245</v>
      </c>
      <c r="G54" s="2">
        <v>0.2</v>
      </c>
    </row>
    <row r="55" spans="2:7" x14ac:dyDescent="0.25">
      <c r="B55" s="2">
        <v>0.25</v>
      </c>
      <c r="C55">
        <v>1</v>
      </c>
      <c r="D55">
        <v>3</v>
      </c>
      <c r="E55">
        <v>1000</v>
      </c>
      <c r="F55" s="3" t="s">
        <v>245</v>
      </c>
      <c r="G55" s="2">
        <v>0.2</v>
      </c>
    </row>
    <row r="56" spans="2:7" x14ac:dyDescent="0.25">
      <c r="B56" s="2">
        <v>0.26</v>
      </c>
      <c r="C56">
        <v>1</v>
      </c>
      <c r="D56">
        <v>3</v>
      </c>
      <c r="E56">
        <v>1000</v>
      </c>
      <c r="F56" s="3" t="s">
        <v>245</v>
      </c>
      <c r="G56" s="2">
        <v>0.2</v>
      </c>
    </row>
    <row r="57" spans="2:7" x14ac:dyDescent="0.25">
      <c r="B57" s="2">
        <v>0.27</v>
      </c>
      <c r="C57">
        <v>1</v>
      </c>
      <c r="D57">
        <v>3</v>
      </c>
      <c r="E57">
        <v>1000</v>
      </c>
      <c r="F57" s="3" t="s">
        <v>245</v>
      </c>
      <c r="G57" s="2">
        <v>0.2</v>
      </c>
    </row>
    <row r="58" spans="2:7" x14ac:dyDescent="0.25">
      <c r="B58" s="2">
        <v>0.28000000000000003</v>
      </c>
      <c r="C58">
        <v>1</v>
      </c>
      <c r="D58">
        <v>3</v>
      </c>
      <c r="E58">
        <v>1000</v>
      </c>
      <c r="F58" s="3" t="s">
        <v>245</v>
      </c>
      <c r="G58" s="2">
        <v>0.2</v>
      </c>
    </row>
    <row r="59" spans="2:7" x14ac:dyDescent="0.25">
      <c r="B59" s="2">
        <v>0.28999999999999998</v>
      </c>
      <c r="C59">
        <v>1</v>
      </c>
      <c r="D59">
        <v>3</v>
      </c>
      <c r="E59">
        <v>1000</v>
      </c>
      <c r="F59" s="3" t="s">
        <v>245</v>
      </c>
      <c r="G59" s="2">
        <v>0.2</v>
      </c>
    </row>
    <row r="60" spans="2:7" x14ac:dyDescent="0.25">
      <c r="B60" s="2">
        <v>0.3</v>
      </c>
      <c r="C60">
        <v>1</v>
      </c>
      <c r="D60">
        <v>3</v>
      </c>
      <c r="E60">
        <v>1000</v>
      </c>
      <c r="F60" s="3" t="s">
        <v>245</v>
      </c>
      <c r="G60" s="2">
        <v>0.2</v>
      </c>
    </row>
    <row r="61" spans="2:7" x14ac:dyDescent="0.25">
      <c r="B61" s="2">
        <v>0.31</v>
      </c>
      <c r="C61">
        <v>1</v>
      </c>
      <c r="D61">
        <v>3</v>
      </c>
      <c r="E61">
        <v>1000</v>
      </c>
      <c r="F61" s="3" t="s">
        <v>245</v>
      </c>
      <c r="G61" s="2">
        <v>0.2</v>
      </c>
    </row>
    <row r="62" spans="2:7" x14ac:dyDescent="0.25">
      <c r="B62" s="2">
        <v>0.32</v>
      </c>
      <c r="C62">
        <v>1</v>
      </c>
      <c r="D62">
        <v>3</v>
      </c>
      <c r="E62">
        <v>1000</v>
      </c>
      <c r="F62" s="3" t="s">
        <v>245</v>
      </c>
      <c r="G62" s="2">
        <v>0.2</v>
      </c>
    </row>
    <row r="63" spans="2:7" x14ac:dyDescent="0.25">
      <c r="B63" s="2">
        <v>0.33</v>
      </c>
      <c r="C63">
        <v>1</v>
      </c>
      <c r="D63">
        <v>3</v>
      </c>
      <c r="E63">
        <v>1000</v>
      </c>
      <c r="F63" s="3" t="s">
        <v>245</v>
      </c>
      <c r="G63" s="2">
        <v>0.2</v>
      </c>
    </row>
    <row r="64" spans="2:7" x14ac:dyDescent="0.25">
      <c r="B64" s="2">
        <v>0.34</v>
      </c>
      <c r="C64">
        <v>1</v>
      </c>
      <c r="D64">
        <v>3</v>
      </c>
      <c r="E64">
        <v>1000</v>
      </c>
      <c r="F64" s="3" t="s">
        <v>245</v>
      </c>
      <c r="G64" s="2">
        <v>0.2</v>
      </c>
    </row>
    <row r="65" spans="2:7" x14ac:dyDescent="0.25">
      <c r="B65" s="2">
        <v>0.35</v>
      </c>
      <c r="C65">
        <v>1</v>
      </c>
      <c r="D65">
        <v>3</v>
      </c>
      <c r="E65">
        <v>1000</v>
      </c>
      <c r="F65" s="3" t="s">
        <v>245</v>
      </c>
      <c r="G65" s="2">
        <v>0.2</v>
      </c>
    </row>
    <row r="66" spans="2:7" x14ac:dyDescent="0.25">
      <c r="B66" s="2">
        <v>0.36</v>
      </c>
      <c r="C66">
        <v>1</v>
      </c>
      <c r="D66">
        <v>3</v>
      </c>
      <c r="E66">
        <v>1000</v>
      </c>
      <c r="F66" s="3" t="s">
        <v>245</v>
      </c>
      <c r="G66" s="2">
        <v>0.2</v>
      </c>
    </row>
    <row r="67" spans="2:7" x14ac:dyDescent="0.25">
      <c r="B67" s="2">
        <v>0.37</v>
      </c>
      <c r="C67">
        <v>1</v>
      </c>
      <c r="D67">
        <v>3</v>
      </c>
      <c r="E67">
        <v>1000</v>
      </c>
      <c r="F67" s="3" t="s">
        <v>245</v>
      </c>
      <c r="G67" s="2">
        <v>0.2</v>
      </c>
    </row>
    <row r="68" spans="2:7" x14ac:dyDescent="0.25">
      <c r="B68" s="2">
        <v>0.38</v>
      </c>
      <c r="C68">
        <v>1</v>
      </c>
      <c r="D68">
        <v>3</v>
      </c>
      <c r="E68">
        <v>1000</v>
      </c>
      <c r="F68" s="3" t="s">
        <v>245</v>
      </c>
      <c r="G68" s="2">
        <v>0.2</v>
      </c>
    </row>
    <row r="69" spans="2:7" x14ac:dyDescent="0.25">
      <c r="B69" s="2">
        <v>0.39</v>
      </c>
      <c r="C69">
        <v>1</v>
      </c>
      <c r="D69">
        <v>3</v>
      </c>
      <c r="E69">
        <v>1000</v>
      </c>
      <c r="F69" s="3" t="s">
        <v>245</v>
      </c>
      <c r="G69" s="2">
        <v>0.2</v>
      </c>
    </row>
    <row r="70" spans="2:7" x14ac:dyDescent="0.25">
      <c r="B70" s="2">
        <v>0.4</v>
      </c>
      <c r="C70">
        <v>1</v>
      </c>
      <c r="D70">
        <v>3</v>
      </c>
      <c r="E70">
        <v>1000</v>
      </c>
      <c r="F70" s="3" t="s">
        <v>245</v>
      </c>
      <c r="G70" s="2">
        <v>0.2</v>
      </c>
    </row>
    <row r="71" spans="2:7" x14ac:dyDescent="0.25">
      <c r="B71" s="2">
        <v>0.41</v>
      </c>
      <c r="C71">
        <v>1</v>
      </c>
      <c r="D71">
        <v>3</v>
      </c>
      <c r="E71">
        <v>1000</v>
      </c>
      <c r="F71" s="3" t="s">
        <v>245</v>
      </c>
      <c r="G71" s="2">
        <v>0.2</v>
      </c>
    </row>
    <row r="72" spans="2:7" x14ac:dyDescent="0.25">
      <c r="B72" s="2">
        <v>0.42</v>
      </c>
      <c r="C72">
        <v>1</v>
      </c>
      <c r="D72">
        <v>3</v>
      </c>
      <c r="E72">
        <v>1000</v>
      </c>
      <c r="F72" s="3" t="s">
        <v>245</v>
      </c>
      <c r="G72" s="2">
        <v>0.2</v>
      </c>
    </row>
    <row r="73" spans="2:7" x14ac:dyDescent="0.25">
      <c r="B73" s="2">
        <v>0.43</v>
      </c>
      <c r="C73">
        <v>1</v>
      </c>
      <c r="D73">
        <v>3</v>
      </c>
      <c r="E73">
        <v>1000</v>
      </c>
      <c r="F73" s="3" t="s">
        <v>245</v>
      </c>
      <c r="G73" s="2">
        <v>0.2</v>
      </c>
    </row>
    <row r="74" spans="2:7" x14ac:dyDescent="0.25">
      <c r="B74" s="2">
        <v>0.44</v>
      </c>
      <c r="C74">
        <v>1</v>
      </c>
      <c r="D74">
        <v>3</v>
      </c>
      <c r="E74">
        <v>1000</v>
      </c>
      <c r="F74" s="3" t="s">
        <v>245</v>
      </c>
      <c r="G74" s="2">
        <v>0.2</v>
      </c>
    </row>
    <row r="75" spans="2:7" x14ac:dyDescent="0.25">
      <c r="B75" s="2">
        <v>0.45</v>
      </c>
      <c r="C75">
        <v>1</v>
      </c>
      <c r="D75">
        <v>3</v>
      </c>
      <c r="E75">
        <v>1000</v>
      </c>
      <c r="F75" s="3" t="s">
        <v>245</v>
      </c>
      <c r="G75" s="2">
        <v>0.2</v>
      </c>
    </row>
    <row r="76" spans="2:7" x14ac:dyDescent="0.25">
      <c r="B76" s="2">
        <v>0.46</v>
      </c>
      <c r="C76">
        <v>1</v>
      </c>
      <c r="D76">
        <v>3</v>
      </c>
      <c r="E76">
        <v>1000</v>
      </c>
      <c r="F76" s="3" t="s">
        <v>245</v>
      </c>
      <c r="G76" s="2">
        <v>0.2</v>
      </c>
    </row>
    <row r="77" spans="2:7" x14ac:dyDescent="0.25">
      <c r="B77" s="2">
        <v>0.47</v>
      </c>
      <c r="C77">
        <v>1</v>
      </c>
      <c r="D77">
        <v>3</v>
      </c>
      <c r="E77">
        <v>1000</v>
      </c>
      <c r="F77" s="3" t="s">
        <v>245</v>
      </c>
      <c r="G77" s="2">
        <v>0.2</v>
      </c>
    </row>
    <row r="78" spans="2:7" x14ac:dyDescent="0.25">
      <c r="B78" s="2">
        <v>0.48</v>
      </c>
      <c r="C78">
        <v>1</v>
      </c>
      <c r="D78">
        <v>3</v>
      </c>
      <c r="E78">
        <v>1000</v>
      </c>
      <c r="F78" s="3" t="s">
        <v>245</v>
      </c>
      <c r="G78" s="2">
        <v>0.2</v>
      </c>
    </row>
    <row r="79" spans="2:7" x14ac:dyDescent="0.25">
      <c r="B79" s="2">
        <v>0.49</v>
      </c>
      <c r="C79">
        <v>1</v>
      </c>
      <c r="D79">
        <v>3</v>
      </c>
      <c r="E79">
        <v>1000</v>
      </c>
      <c r="F79" s="3" t="s">
        <v>245</v>
      </c>
      <c r="G79" s="2">
        <v>0.2</v>
      </c>
    </row>
    <row r="80" spans="2:7" x14ac:dyDescent="0.25">
      <c r="B80" s="2">
        <v>0.5</v>
      </c>
      <c r="C80">
        <v>1</v>
      </c>
      <c r="D80">
        <v>3</v>
      </c>
      <c r="E80">
        <v>1000</v>
      </c>
      <c r="F80" s="3" t="s">
        <v>245</v>
      </c>
      <c r="G80" s="2">
        <v>0.2</v>
      </c>
    </row>
    <row r="81" spans="2:7" x14ac:dyDescent="0.25">
      <c r="B81" s="2">
        <v>0.51</v>
      </c>
      <c r="C81">
        <v>2</v>
      </c>
      <c r="D81">
        <v>3</v>
      </c>
      <c r="E81">
        <v>1250</v>
      </c>
      <c r="F81" s="3" t="s">
        <v>246</v>
      </c>
      <c r="G81" s="2">
        <v>0.25</v>
      </c>
    </row>
    <row r="82" spans="2:7" x14ac:dyDescent="0.25">
      <c r="B82" s="2">
        <v>0.52</v>
      </c>
      <c r="C82">
        <v>2</v>
      </c>
      <c r="D82">
        <v>3</v>
      </c>
      <c r="E82">
        <v>1250</v>
      </c>
      <c r="F82" s="3" t="s">
        <v>246</v>
      </c>
      <c r="G82" s="2">
        <v>0.25</v>
      </c>
    </row>
    <row r="83" spans="2:7" x14ac:dyDescent="0.25">
      <c r="B83" s="2">
        <v>0.53</v>
      </c>
      <c r="C83">
        <v>2</v>
      </c>
      <c r="D83">
        <v>3</v>
      </c>
      <c r="E83">
        <v>1250</v>
      </c>
      <c r="F83" s="3" t="s">
        <v>246</v>
      </c>
      <c r="G83" s="2">
        <v>0.25</v>
      </c>
    </row>
    <row r="84" spans="2:7" x14ac:dyDescent="0.25">
      <c r="B84" s="2">
        <v>0.54</v>
      </c>
      <c r="C84">
        <v>2</v>
      </c>
      <c r="D84">
        <v>3</v>
      </c>
      <c r="E84">
        <v>1250</v>
      </c>
      <c r="F84" s="3" t="s">
        <v>246</v>
      </c>
      <c r="G84" s="2">
        <v>0.25</v>
      </c>
    </row>
    <row r="85" spans="2:7" x14ac:dyDescent="0.25">
      <c r="B85" s="2">
        <v>0.55000000000000004</v>
      </c>
      <c r="C85">
        <v>2</v>
      </c>
      <c r="D85">
        <v>3</v>
      </c>
      <c r="E85">
        <v>1250</v>
      </c>
      <c r="F85" s="3" t="s">
        <v>246</v>
      </c>
      <c r="G85" s="2">
        <v>0.25</v>
      </c>
    </row>
    <row r="86" spans="2:7" x14ac:dyDescent="0.25">
      <c r="B86" s="2">
        <v>0.56000000000000005</v>
      </c>
      <c r="C86">
        <v>2</v>
      </c>
      <c r="D86">
        <v>3</v>
      </c>
      <c r="E86">
        <v>1250</v>
      </c>
      <c r="F86" s="3" t="s">
        <v>246</v>
      </c>
      <c r="G86" s="2">
        <v>0.25</v>
      </c>
    </row>
    <row r="87" spans="2:7" x14ac:dyDescent="0.25">
      <c r="B87" s="2">
        <v>0.56999999999999995</v>
      </c>
      <c r="C87">
        <v>2</v>
      </c>
      <c r="D87">
        <v>3</v>
      </c>
      <c r="E87">
        <v>1250</v>
      </c>
      <c r="F87" s="3" t="s">
        <v>246</v>
      </c>
      <c r="G87" s="2">
        <v>0.25</v>
      </c>
    </row>
    <row r="88" spans="2:7" x14ac:dyDescent="0.25">
      <c r="B88" s="2">
        <v>0.57999999999999996</v>
      </c>
      <c r="C88">
        <v>2</v>
      </c>
      <c r="D88">
        <v>3</v>
      </c>
      <c r="E88">
        <v>1250</v>
      </c>
      <c r="F88" s="3" t="s">
        <v>246</v>
      </c>
      <c r="G88" s="2">
        <v>0.25</v>
      </c>
    </row>
    <row r="89" spans="2:7" x14ac:dyDescent="0.25">
      <c r="B89" s="2">
        <v>0.59</v>
      </c>
      <c r="C89">
        <v>2</v>
      </c>
      <c r="D89">
        <v>3</v>
      </c>
      <c r="E89">
        <v>1250</v>
      </c>
      <c r="F89" s="3" t="s">
        <v>246</v>
      </c>
      <c r="G89" s="2">
        <v>0.25</v>
      </c>
    </row>
    <row r="90" spans="2:7" x14ac:dyDescent="0.25">
      <c r="B90" s="2">
        <v>0.6</v>
      </c>
      <c r="C90">
        <v>2</v>
      </c>
      <c r="D90">
        <v>3</v>
      </c>
      <c r="E90">
        <v>1250</v>
      </c>
      <c r="F90" s="3" t="s">
        <v>246</v>
      </c>
      <c r="G90" s="2">
        <v>0.25</v>
      </c>
    </row>
    <row r="91" spans="2:7" x14ac:dyDescent="0.25">
      <c r="B91" s="2">
        <v>0.61</v>
      </c>
      <c r="C91">
        <v>2</v>
      </c>
      <c r="D91">
        <v>3</v>
      </c>
      <c r="E91">
        <v>1250</v>
      </c>
      <c r="F91" s="3" t="s">
        <v>246</v>
      </c>
      <c r="G91" s="2">
        <v>0.25</v>
      </c>
    </row>
    <row r="92" spans="2:7" x14ac:dyDescent="0.25">
      <c r="B92" s="2">
        <v>0.62</v>
      </c>
      <c r="C92">
        <v>2</v>
      </c>
      <c r="D92">
        <v>3</v>
      </c>
      <c r="E92">
        <v>1250</v>
      </c>
      <c r="F92" s="3" t="s">
        <v>246</v>
      </c>
      <c r="G92" s="2">
        <v>0.25</v>
      </c>
    </row>
    <row r="93" spans="2:7" x14ac:dyDescent="0.25">
      <c r="B93" s="2">
        <v>0.63</v>
      </c>
      <c r="C93">
        <v>2</v>
      </c>
      <c r="D93">
        <v>3</v>
      </c>
      <c r="E93">
        <v>1250</v>
      </c>
      <c r="F93" s="3" t="s">
        <v>246</v>
      </c>
      <c r="G93" s="2">
        <v>0.25</v>
      </c>
    </row>
    <row r="94" spans="2:7" x14ac:dyDescent="0.25">
      <c r="B94" s="2">
        <v>0.64</v>
      </c>
      <c r="C94">
        <v>2</v>
      </c>
      <c r="D94">
        <v>3</v>
      </c>
      <c r="E94">
        <v>1250</v>
      </c>
      <c r="F94" s="3" t="s">
        <v>246</v>
      </c>
      <c r="G94" s="2">
        <v>0.25</v>
      </c>
    </row>
    <row r="95" spans="2:7" x14ac:dyDescent="0.25">
      <c r="B95" s="2">
        <v>0.65</v>
      </c>
      <c r="C95">
        <v>2</v>
      </c>
      <c r="D95">
        <v>3</v>
      </c>
      <c r="E95">
        <v>1250</v>
      </c>
      <c r="F95" s="3" t="s">
        <v>246</v>
      </c>
      <c r="G95" s="2">
        <v>0.25</v>
      </c>
    </row>
    <row r="96" spans="2:7" x14ac:dyDescent="0.25">
      <c r="B96" s="2">
        <v>0.66</v>
      </c>
      <c r="C96">
        <v>2</v>
      </c>
      <c r="D96">
        <v>3</v>
      </c>
      <c r="E96">
        <v>1250</v>
      </c>
      <c r="F96" s="3" t="s">
        <v>246</v>
      </c>
      <c r="G96" s="2">
        <v>0.25</v>
      </c>
    </row>
    <row r="97" spans="2:7" x14ac:dyDescent="0.25">
      <c r="B97" s="2">
        <v>0.67</v>
      </c>
      <c r="C97">
        <v>2</v>
      </c>
      <c r="D97">
        <v>3</v>
      </c>
      <c r="E97">
        <v>1250</v>
      </c>
      <c r="F97" s="3" t="s">
        <v>246</v>
      </c>
      <c r="G97" s="2">
        <v>0.25</v>
      </c>
    </row>
    <row r="98" spans="2:7" x14ac:dyDescent="0.25">
      <c r="B98" s="2">
        <v>0.68</v>
      </c>
      <c r="C98">
        <v>2</v>
      </c>
      <c r="D98">
        <v>3</v>
      </c>
      <c r="E98">
        <v>1250</v>
      </c>
      <c r="F98" s="3" t="s">
        <v>246</v>
      </c>
      <c r="G98" s="2">
        <v>0.25</v>
      </c>
    </row>
    <row r="99" spans="2:7" x14ac:dyDescent="0.25">
      <c r="B99" s="2">
        <v>0.69</v>
      </c>
      <c r="C99">
        <v>2</v>
      </c>
      <c r="D99">
        <v>3</v>
      </c>
      <c r="E99">
        <v>1250</v>
      </c>
      <c r="F99" s="3" t="s">
        <v>246</v>
      </c>
      <c r="G99" s="2">
        <v>0.25</v>
      </c>
    </row>
    <row r="100" spans="2:7" x14ac:dyDescent="0.25">
      <c r="B100" s="2">
        <v>0.7</v>
      </c>
      <c r="C100">
        <v>2</v>
      </c>
      <c r="D100">
        <v>3</v>
      </c>
      <c r="E100">
        <v>1250</v>
      </c>
      <c r="F100" s="3" t="s">
        <v>246</v>
      </c>
      <c r="G100" s="2">
        <v>0.25</v>
      </c>
    </row>
    <row r="101" spans="2:7" x14ac:dyDescent="0.25">
      <c r="B101" s="2">
        <v>0.71</v>
      </c>
      <c r="C101">
        <v>2</v>
      </c>
      <c r="D101">
        <v>3</v>
      </c>
      <c r="E101">
        <v>1250</v>
      </c>
      <c r="F101" s="3" t="s">
        <v>246</v>
      </c>
      <c r="G101" s="2">
        <v>0.25</v>
      </c>
    </row>
    <row r="102" spans="2:7" x14ac:dyDescent="0.25">
      <c r="B102" s="2">
        <v>0.72</v>
      </c>
      <c r="C102">
        <v>2</v>
      </c>
      <c r="D102">
        <v>3</v>
      </c>
      <c r="E102">
        <v>1250</v>
      </c>
      <c r="F102" s="3" t="s">
        <v>246</v>
      </c>
      <c r="G102" s="2">
        <v>0.25</v>
      </c>
    </row>
    <row r="103" spans="2:7" x14ac:dyDescent="0.25">
      <c r="B103" s="2">
        <v>0.73</v>
      </c>
      <c r="C103">
        <v>2</v>
      </c>
      <c r="D103">
        <v>3</v>
      </c>
      <c r="E103">
        <v>1250</v>
      </c>
      <c r="F103" s="3" t="s">
        <v>246</v>
      </c>
      <c r="G103" s="2">
        <v>0.25</v>
      </c>
    </row>
    <row r="104" spans="2:7" x14ac:dyDescent="0.25">
      <c r="B104" s="2">
        <v>0.74</v>
      </c>
      <c r="C104">
        <v>2</v>
      </c>
      <c r="D104">
        <v>3</v>
      </c>
      <c r="E104">
        <v>1250</v>
      </c>
      <c r="F104" s="3" t="s">
        <v>246</v>
      </c>
      <c r="G104" s="2">
        <v>0.25</v>
      </c>
    </row>
    <row r="105" spans="2:7" x14ac:dyDescent="0.25">
      <c r="B105" s="2">
        <v>0.75</v>
      </c>
      <c r="C105">
        <v>2</v>
      </c>
      <c r="D105">
        <v>3</v>
      </c>
      <c r="E105">
        <v>1250</v>
      </c>
      <c r="F105" s="3" t="s">
        <v>246</v>
      </c>
      <c r="G105" s="2">
        <v>0.25</v>
      </c>
    </row>
    <row r="106" spans="2:7" x14ac:dyDescent="0.25">
      <c r="B106" s="2">
        <v>0.76</v>
      </c>
      <c r="C106">
        <v>2</v>
      </c>
      <c r="D106">
        <v>4</v>
      </c>
      <c r="E106">
        <v>1500</v>
      </c>
      <c r="F106" s="3" t="s">
        <v>246</v>
      </c>
      <c r="G106" s="2">
        <v>0.3</v>
      </c>
    </row>
    <row r="107" spans="2:7" x14ac:dyDescent="0.25">
      <c r="B107" s="2">
        <v>0.77</v>
      </c>
      <c r="C107">
        <v>2</v>
      </c>
      <c r="D107">
        <v>4</v>
      </c>
      <c r="E107">
        <v>1500</v>
      </c>
      <c r="F107" s="3" t="s">
        <v>246</v>
      </c>
      <c r="G107" s="2">
        <v>0.3</v>
      </c>
    </row>
    <row r="108" spans="2:7" x14ac:dyDescent="0.25">
      <c r="B108" s="2">
        <v>0.78</v>
      </c>
      <c r="C108">
        <v>2</v>
      </c>
      <c r="D108">
        <v>4</v>
      </c>
      <c r="E108">
        <v>1500</v>
      </c>
      <c r="F108" s="3" t="s">
        <v>246</v>
      </c>
      <c r="G108" s="2">
        <v>0.3</v>
      </c>
    </row>
    <row r="109" spans="2:7" x14ac:dyDescent="0.25">
      <c r="B109" s="2">
        <v>0.79</v>
      </c>
      <c r="C109">
        <v>2</v>
      </c>
      <c r="D109">
        <v>4</v>
      </c>
      <c r="E109">
        <v>1500</v>
      </c>
      <c r="F109" s="3" t="s">
        <v>246</v>
      </c>
      <c r="G109" s="2">
        <v>0.3</v>
      </c>
    </row>
    <row r="110" spans="2:7" x14ac:dyDescent="0.25">
      <c r="B110" s="2">
        <v>0.8</v>
      </c>
      <c r="C110">
        <v>2</v>
      </c>
      <c r="D110">
        <v>4</v>
      </c>
      <c r="E110">
        <v>1500</v>
      </c>
      <c r="F110" s="3" t="s">
        <v>246</v>
      </c>
      <c r="G110" s="2">
        <v>0.3</v>
      </c>
    </row>
    <row r="111" spans="2:7" x14ac:dyDescent="0.25">
      <c r="B111" s="2">
        <v>0.81</v>
      </c>
      <c r="C111">
        <v>2</v>
      </c>
      <c r="D111">
        <v>4</v>
      </c>
      <c r="E111">
        <v>1500</v>
      </c>
      <c r="F111" s="3" t="s">
        <v>246</v>
      </c>
      <c r="G111" s="2">
        <v>0.3</v>
      </c>
    </row>
    <row r="112" spans="2:7" x14ac:dyDescent="0.25">
      <c r="B112" s="2">
        <v>0.82</v>
      </c>
      <c r="C112">
        <v>2</v>
      </c>
      <c r="D112">
        <v>4</v>
      </c>
      <c r="E112">
        <v>1500</v>
      </c>
      <c r="F112" s="3" t="s">
        <v>246</v>
      </c>
      <c r="G112" s="2">
        <v>0.3</v>
      </c>
    </row>
    <row r="113" spans="2:7" x14ac:dyDescent="0.25">
      <c r="B113" s="2">
        <v>0.83</v>
      </c>
      <c r="C113">
        <v>2</v>
      </c>
      <c r="D113">
        <v>4</v>
      </c>
      <c r="E113">
        <v>1500</v>
      </c>
      <c r="F113" s="3" t="s">
        <v>246</v>
      </c>
      <c r="G113" s="2">
        <v>0.3</v>
      </c>
    </row>
    <row r="114" spans="2:7" x14ac:dyDescent="0.25">
      <c r="B114" s="2">
        <v>0.84</v>
      </c>
      <c r="C114">
        <v>2</v>
      </c>
      <c r="D114">
        <v>4</v>
      </c>
      <c r="E114">
        <v>1500</v>
      </c>
      <c r="F114" s="3" t="s">
        <v>246</v>
      </c>
      <c r="G114" s="2">
        <v>0.3</v>
      </c>
    </row>
    <row r="115" spans="2:7" x14ac:dyDescent="0.25">
      <c r="B115" s="2">
        <v>0.85</v>
      </c>
      <c r="C115">
        <v>2</v>
      </c>
      <c r="D115">
        <v>4</v>
      </c>
      <c r="E115">
        <v>1500</v>
      </c>
      <c r="F115" s="3" t="s">
        <v>246</v>
      </c>
      <c r="G115" s="2">
        <v>0.3</v>
      </c>
    </row>
    <row r="116" spans="2:7" x14ac:dyDescent="0.25">
      <c r="B116" s="2">
        <v>0.86</v>
      </c>
      <c r="C116">
        <v>2</v>
      </c>
      <c r="D116">
        <v>4</v>
      </c>
      <c r="E116">
        <v>1500</v>
      </c>
      <c r="F116" s="3" t="s">
        <v>246</v>
      </c>
      <c r="G116" s="2">
        <v>0.3</v>
      </c>
    </row>
    <row r="117" spans="2:7" x14ac:dyDescent="0.25">
      <c r="B117" s="2">
        <v>0.87</v>
      </c>
      <c r="C117">
        <v>2</v>
      </c>
      <c r="D117">
        <v>4</v>
      </c>
      <c r="E117">
        <v>1500</v>
      </c>
      <c r="F117" s="3" t="s">
        <v>246</v>
      </c>
      <c r="G117" s="2">
        <v>0.3</v>
      </c>
    </row>
    <row r="118" spans="2:7" x14ac:dyDescent="0.25">
      <c r="B118" s="2">
        <v>0.88</v>
      </c>
      <c r="C118">
        <v>2</v>
      </c>
      <c r="D118">
        <v>4</v>
      </c>
      <c r="E118">
        <v>1500</v>
      </c>
      <c r="F118" s="3" t="s">
        <v>246</v>
      </c>
      <c r="G118" s="2">
        <v>0.3</v>
      </c>
    </row>
    <row r="119" spans="2:7" x14ac:dyDescent="0.25">
      <c r="B119" s="2">
        <v>0.89</v>
      </c>
      <c r="C119">
        <v>2</v>
      </c>
      <c r="D119">
        <v>4</v>
      </c>
      <c r="E119">
        <v>1500</v>
      </c>
      <c r="F119" s="3" t="s">
        <v>246</v>
      </c>
      <c r="G119" s="2">
        <v>0.3</v>
      </c>
    </row>
    <row r="120" spans="2:7" x14ac:dyDescent="0.25">
      <c r="B120" s="2">
        <v>0.9</v>
      </c>
      <c r="C120">
        <v>2</v>
      </c>
      <c r="D120">
        <v>4</v>
      </c>
      <c r="E120">
        <v>1500</v>
      </c>
      <c r="F120" s="3" t="s">
        <v>246</v>
      </c>
      <c r="G120" s="2">
        <v>0.3</v>
      </c>
    </row>
    <row r="121" spans="2:7" x14ac:dyDescent="0.25">
      <c r="B121" s="2">
        <v>0.91</v>
      </c>
      <c r="C121">
        <v>2</v>
      </c>
      <c r="D121">
        <v>5</v>
      </c>
      <c r="E121">
        <v>2000</v>
      </c>
      <c r="F121" s="3" t="s">
        <v>246</v>
      </c>
      <c r="G121" s="2">
        <v>0.35</v>
      </c>
    </row>
    <row r="122" spans="2:7" x14ac:dyDescent="0.25">
      <c r="B122" s="2">
        <v>0.92</v>
      </c>
      <c r="C122">
        <v>2</v>
      </c>
      <c r="D122">
        <v>5</v>
      </c>
      <c r="E122">
        <v>2000</v>
      </c>
      <c r="F122" s="3" t="s">
        <v>246</v>
      </c>
      <c r="G122" s="2">
        <v>0.35</v>
      </c>
    </row>
    <row r="123" spans="2:7" x14ac:dyDescent="0.25">
      <c r="B123" s="2">
        <v>0.93</v>
      </c>
      <c r="C123">
        <v>2</v>
      </c>
      <c r="D123">
        <v>5</v>
      </c>
      <c r="E123">
        <v>2000</v>
      </c>
      <c r="F123" s="3" t="s">
        <v>246</v>
      </c>
      <c r="G123" s="2">
        <v>0.35</v>
      </c>
    </row>
    <row r="124" spans="2:7" x14ac:dyDescent="0.25">
      <c r="B124" s="2">
        <v>0.94</v>
      </c>
      <c r="C124">
        <v>2</v>
      </c>
      <c r="D124">
        <v>5</v>
      </c>
      <c r="E124">
        <v>2000</v>
      </c>
      <c r="F124" s="3" t="s">
        <v>246</v>
      </c>
      <c r="G124" s="2">
        <v>0.35</v>
      </c>
    </row>
    <row r="125" spans="2:7" x14ac:dyDescent="0.25">
      <c r="B125" s="2">
        <v>0.95</v>
      </c>
      <c r="C125">
        <v>2</v>
      </c>
      <c r="D125">
        <v>5</v>
      </c>
      <c r="E125">
        <v>2000</v>
      </c>
      <c r="F125" s="3" t="s">
        <v>246</v>
      </c>
      <c r="G125" s="2">
        <v>0.35</v>
      </c>
    </row>
    <row r="126" spans="2:7" x14ac:dyDescent="0.25">
      <c r="B126" s="2">
        <v>0.96</v>
      </c>
      <c r="C126">
        <v>2</v>
      </c>
      <c r="D126">
        <v>5</v>
      </c>
      <c r="E126">
        <v>2000</v>
      </c>
      <c r="F126" s="3" t="s">
        <v>246</v>
      </c>
      <c r="G126" s="2">
        <v>0.35</v>
      </c>
    </row>
    <row r="127" spans="2:7" x14ac:dyDescent="0.25">
      <c r="B127" s="2">
        <v>0.97</v>
      </c>
      <c r="C127">
        <v>2</v>
      </c>
      <c r="D127">
        <v>5</v>
      </c>
      <c r="E127">
        <v>2000</v>
      </c>
      <c r="F127" s="3" t="s">
        <v>246</v>
      </c>
      <c r="G127" s="2">
        <v>0.35</v>
      </c>
    </row>
    <row r="128" spans="2:7" x14ac:dyDescent="0.25">
      <c r="B128" s="2">
        <v>0.98</v>
      </c>
      <c r="C128">
        <v>2</v>
      </c>
      <c r="D128">
        <v>5</v>
      </c>
      <c r="E128">
        <v>2000</v>
      </c>
      <c r="F128" s="3" t="s">
        <v>246</v>
      </c>
      <c r="G128" s="2">
        <v>0.35</v>
      </c>
    </row>
    <row r="129" spans="2:7" x14ac:dyDescent="0.25">
      <c r="B129" s="2">
        <v>0.99</v>
      </c>
      <c r="C129">
        <v>2</v>
      </c>
      <c r="D129">
        <v>5</v>
      </c>
      <c r="E129">
        <v>2000</v>
      </c>
      <c r="F129" s="3" t="s">
        <v>246</v>
      </c>
      <c r="G129" s="2">
        <v>0.35</v>
      </c>
    </row>
    <row r="130" spans="2:7" x14ac:dyDescent="0.25">
      <c r="B130" s="2">
        <v>1</v>
      </c>
      <c r="C130">
        <v>3</v>
      </c>
      <c r="D130">
        <v>6</v>
      </c>
      <c r="E130">
        <v>3000</v>
      </c>
      <c r="F130" s="3" t="s">
        <v>247</v>
      </c>
      <c r="G130" s="2">
        <v>0.4</v>
      </c>
    </row>
    <row r="132" spans="2:7" x14ac:dyDescent="0.25">
      <c r="B132" t="s">
        <v>221</v>
      </c>
      <c r="C132" t="s">
        <v>222</v>
      </c>
      <c r="D132" t="s">
        <v>226</v>
      </c>
      <c r="E132" t="s">
        <v>223</v>
      </c>
      <c r="F132" t="s">
        <v>224</v>
      </c>
    </row>
    <row r="133" spans="2:7" x14ac:dyDescent="0.25">
      <c r="B133">
        <v>1</v>
      </c>
      <c r="C133">
        <v>0</v>
      </c>
      <c r="D133" s="2">
        <v>0</v>
      </c>
      <c r="E133">
        <v>0</v>
      </c>
      <c r="F133">
        <v>0</v>
      </c>
    </row>
    <row r="134" spans="2:7" x14ac:dyDescent="0.25">
      <c r="B134">
        <v>2</v>
      </c>
      <c r="C134">
        <v>0</v>
      </c>
      <c r="D134" s="2">
        <v>0</v>
      </c>
      <c r="E134">
        <v>0</v>
      </c>
      <c r="F134">
        <v>0</v>
      </c>
    </row>
    <row r="135" spans="2:7" x14ac:dyDescent="0.25">
      <c r="B135">
        <v>3</v>
      </c>
      <c r="C135">
        <v>0</v>
      </c>
      <c r="D135" s="2">
        <v>0</v>
      </c>
      <c r="E135">
        <v>0</v>
      </c>
      <c r="F135">
        <v>0</v>
      </c>
    </row>
    <row r="136" spans="2:7" x14ac:dyDescent="0.25">
      <c r="B136">
        <v>4</v>
      </c>
      <c r="C136">
        <v>0</v>
      </c>
      <c r="D136" s="2">
        <v>0</v>
      </c>
      <c r="E136">
        <v>0</v>
      </c>
      <c r="F136">
        <v>0</v>
      </c>
    </row>
    <row r="137" spans="2:7" x14ac:dyDescent="0.25">
      <c r="B137">
        <v>5</v>
      </c>
      <c r="C137">
        <v>0</v>
      </c>
      <c r="D137" s="2">
        <v>0</v>
      </c>
      <c r="E137">
        <v>0</v>
      </c>
      <c r="F137">
        <v>0</v>
      </c>
    </row>
    <row r="138" spans="2:7" x14ac:dyDescent="0.25">
      <c r="B138">
        <v>6</v>
      </c>
      <c r="C138">
        <v>0</v>
      </c>
      <c r="D138" s="2">
        <v>0</v>
      </c>
      <c r="E138">
        <v>0</v>
      </c>
      <c r="F138">
        <v>0</v>
      </c>
    </row>
    <row r="139" spans="2:7" x14ac:dyDescent="0.25">
      <c r="B139">
        <v>7</v>
      </c>
      <c r="C139">
        <v>0</v>
      </c>
      <c r="D139" s="2">
        <v>0</v>
      </c>
      <c r="E139">
        <v>0</v>
      </c>
      <c r="F139">
        <v>0</v>
      </c>
    </row>
    <row r="140" spans="2:7" x14ac:dyDescent="0.25">
      <c r="B140">
        <v>8</v>
      </c>
      <c r="C140">
        <v>1</v>
      </c>
      <c r="D140" s="2">
        <v>0</v>
      </c>
      <c r="E140">
        <v>0</v>
      </c>
      <c r="F140">
        <v>0</v>
      </c>
    </row>
    <row r="141" spans="2:7" x14ac:dyDescent="0.25">
      <c r="B141">
        <v>9</v>
      </c>
      <c r="C141">
        <v>1</v>
      </c>
      <c r="D141" s="2">
        <v>0.35</v>
      </c>
      <c r="E141">
        <v>4</v>
      </c>
      <c r="F141">
        <v>6</v>
      </c>
    </row>
    <row r="142" spans="2:7" x14ac:dyDescent="0.25">
      <c r="B142">
        <v>10</v>
      </c>
      <c r="C142">
        <v>2</v>
      </c>
      <c r="D142" s="2">
        <v>0.45</v>
      </c>
      <c r="E142">
        <v>5</v>
      </c>
      <c r="F142">
        <v>7</v>
      </c>
    </row>
    <row r="143" spans="2:7" x14ac:dyDescent="0.25">
      <c r="B143">
        <v>11</v>
      </c>
      <c r="C143">
        <v>2</v>
      </c>
      <c r="D143" s="2">
        <v>0.45</v>
      </c>
      <c r="E143">
        <v>5</v>
      </c>
      <c r="F143">
        <v>7</v>
      </c>
    </row>
    <row r="144" spans="2:7" x14ac:dyDescent="0.25">
      <c r="B144">
        <v>12</v>
      </c>
      <c r="C144">
        <v>3</v>
      </c>
      <c r="D144" s="2">
        <v>0.45</v>
      </c>
      <c r="E144">
        <v>5</v>
      </c>
      <c r="F144">
        <v>7</v>
      </c>
    </row>
    <row r="145" spans="2:12" x14ac:dyDescent="0.25">
      <c r="B145">
        <v>13</v>
      </c>
      <c r="C145">
        <v>3</v>
      </c>
      <c r="D145" s="2">
        <v>0.55000000000000004</v>
      </c>
      <c r="E145">
        <v>6</v>
      </c>
      <c r="F145">
        <v>9</v>
      </c>
    </row>
    <row r="146" spans="2:12" x14ac:dyDescent="0.25">
      <c r="B146">
        <v>14</v>
      </c>
      <c r="C146">
        <v>4</v>
      </c>
      <c r="D146" s="2">
        <v>0.55000000000000004</v>
      </c>
      <c r="E146">
        <v>6</v>
      </c>
      <c r="F146">
        <v>9</v>
      </c>
    </row>
    <row r="147" spans="2:12" x14ac:dyDescent="0.25">
      <c r="B147">
        <v>15</v>
      </c>
      <c r="C147">
        <v>4</v>
      </c>
      <c r="D147" s="2">
        <v>0.65</v>
      </c>
      <c r="E147">
        <v>7</v>
      </c>
      <c r="F147">
        <v>11</v>
      </c>
    </row>
    <row r="148" spans="2:12" x14ac:dyDescent="0.25">
      <c r="B148">
        <v>16</v>
      </c>
      <c r="C148">
        <v>5</v>
      </c>
      <c r="D148" s="2">
        <v>0.65</v>
      </c>
      <c r="E148">
        <v>7</v>
      </c>
      <c r="F148">
        <v>11</v>
      </c>
    </row>
    <row r="149" spans="2:12" x14ac:dyDescent="0.25">
      <c r="B149">
        <v>17</v>
      </c>
      <c r="C149">
        <v>6</v>
      </c>
      <c r="D149" s="2">
        <v>0.75</v>
      </c>
      <c r="E149">
        <v>8</v>
      </c>
      <c r="F149">
        <v>14</v>
      </c>
    </row>
    <row r="150" spans="2:12" x14ac:dyDescent="0.25">
      <c r="B150">
        <v>18</v>
      </c>
      <c r="C150">
        <v>7</v>
      </c>
      <c r="D150" s="2">
        <v>0.85</v>
      </c>
      <c r="E150">
        <v>9</v>
      </c>
      <c r="F150">
        <v>18</v>
      </c>
    </row>
    <row r="151" spans="2:12" x14ac:dyDescent="0.25">
      <c r="B151">
        <v>19</v>
      </c>
      <c r="C151">
        <v>8</v>
      </c>
      <c r="D151" s="2">
        <v>0.95</v>
      </c>
      <c r="E151">
        <v>10</v>
      </c>
      <c r="F151" t="s">
        <v>1505</v>
      </c>
    </row>
    <row r="152" spans="2:12" x14ac:dyDescent="0.25">
      <c r="B152">
        <v>20</v>
      </c>
      <c r="C152">
        <v>9</v>
      </c>
      <c r="D152" s="2">
        <v>0.96</v>
      </c>
      <c r="E152">
        <v>12</v>
      </c>
      <c r="F152" t="s">
        <v>1505</v>
      </c>
    </row>
    <row r="153" spans="2:12" x14ac:dyDescent="0.25">
      <c r="B153">
        <v>21</v>
      </c>
      <c r="C153">
        <v>10</v>
      </c>
      <c r="D153" s="2">
        <v>0.97</v>
      </c>
      <c r="E153">
        <v>13</v>
      </c>
      <c r="F153" t="s">
        <v>1505</v>
      </c>
    </row>
    <row r="154" spans="2:12" x14ac:dyDescent="0.25">
      <c r="B154">
        <v>22</v>
      </c>
      <c r="C154">
        <v>11</v>
      </c>
      <c r="D154" s="2">
        <v>0.98</v>
      </c>
      <c r="E154">
        <v>14</v>
      </c>
      <c r="F154" t="s">
        <v>1505</v>
      </c>
    </row>
    <row r="155" spans="2:12" x14ac:dyDescent="0.25">
      <c r="B155">
        <v>23</v>
      </c>
      <c r="C155">
        <v>12</v>
      </c>
      <c r="D155" s="2">
        <v>0.99</v>
      </c>
      <c r="E155">
        <v>15</v>
      </c>
      <c r="F155" t="s">
        <v>1505</v>
      </c>
    </row>
    <row r="156" spans="2:12" x14ac:dyDescent="0.25">
      <c r="B156">
        <v>24</v>
      </c>
      <c r="C156">
        <v>15</v>
      </c>
      <c r="D156" s="2">
        <v>1</v>
      </c>
      <c r="E156">
        <v>16</v>
      </c>
      <c r="F156" t="s">
        <v>1505</v>
      </c>
    </row>
    <row r="157" spans="2:12" x14ac:dyDescent="0.25">
      <c r="B157">
        <v>25</v>
      </c>
      <c r="C157">
        <v>20</v>
      </c>
      <c r="D157" s="2">
        <v>1</v>
      </c>
      <c r="E157">
        <v>17</v>
      </c>
      <c r="F157" t="s">
        <v>1505</v>
      </c>
    </row>
    <row r="159" spans="2:12" x14ac:dyDescent="0.25">
      <c r="B159" t="s">
        <v>225</v>
      </c>
      <c r="C159" s="4" t="s">
        <v>227</v>
      </c>
      <c r="D159">
        <v>1</v>
      </c>
      <c r="E159">
        <v>2</v>
      </c>
      <c r="F159">
        <v>3</v>
      </c>
      <c r="G159">
        <v>4</v>
      </c>
      <c r="H159">
        <v>5</v>
      </c>
      <c r="I159">
        <v>6</v>
      </c>
      <c r="J159">
        <v>7</v>
      </c>
      <c r="K159" t="s">
        <v>89</v>
      </c>
      <c r="L159" t="s">
        <v>227</v>
      </c>
    </row>
    <row r="160" spans="2:12" x14ac:dyDescent="0.25">
      <c r="B160">
        <v>1</v>
      </c>
      <c r="C160">
        <v>-3</v>
      </c>
      <c r="K160" s="2">
        <v>0.2</v>
      </c>
      <c r="L160">
        <f>+C160*-1</f>
        <v>3</v>
      </c>
    </row>
    <row r="161" spans="2:12" x14ac:dyDescent="0.25">
      <c r="B161">
        <v>2</v>
      </c>
      <c r="C161">
        <v>-3</v>
      </c>
      <c r="K161" s="2">
        <v>0.2</v>
      </c>
      <c r="L161">
        <f t="shared" ref="L161:L176" si="0">+C161*-1</f>
        <v>3</v>
      </c>
    </row>
    <row r="162" spans="2:12" x14ac:dyDescent="0.25">
      <c r="B162">
        <v>3</v>
      </c>
      <c r="C162">
        <v>-3</v>
      </c>
      <c r="K162" s="2">
        <v>0.2</v>
      </c>
      <c r="L162">
        <f t="shared" si="0"/>
        <v>3</v>
      </c>
    </row>
    <row r="163" spans="2:12" x14ac:dyDescent="0.25">
      <c r="B163">
        <v>4</v>
      </c>
      <c r="C163">
        <v>-2</v>
      </c>
      <c r="K163" s="2">
        <v>0.2</v>
      </c>
      <c r="L163">
        <f t="shared" si="0"/>
        <v>2</v>
      </c>
    </row>
    <row r="164" spans="2:12" x14ac:dyDescent="0.25">
      <c r="B164">
        <v>5</v>
      </c>
      <c r="C164">
        <v>-1</v>
      </c>
      <c r="K164" s="2">
        <v>0.2</v>
      </c>
      <c r="L164">
        <f t="shared" si="0"/>
        <v>1</v>
      </c>
    </row>
    <row r="165" spans="2:12" x14ac:dyDescent="0.25">
      <c r="B165">
        <v>6</v>
      </c>
      <c r="C165">
        <v>-1</v>
      </c>
      <c r="K165" s="2">
        <v>0.2</v>
      </c>
      <c r="L165">
        <f t="shared" si="0"/>
        <v>1</v>
      </c>
    </row>
    <row r="166" spans="2:12" x14ac:dyDescent="0.25">
      <c r="B166">
        <v>7</v>
      </c>
      <c r="C166">
        <v>-1</v>
      </c>
      <c r="K166" s="2">
        <v>0.2</v>
      </c>
      <c r="L166">
        <f t="shared" si="0"/>
        <v>1</v>
      </c>
    </row>
    <row r="167" spans="2:12" x14ac:dyDescent="0.25">
      <c r="B167">
        <v>8</v>
      </c>
      <c r="C167">
        <v>0</v>
      </c>
      <c r="K167" s="2">
        <v>0.2</v>
      </c>
      <c r="L167">
        <f t="shared" si="0"/>
        <v>0</v>
      </c>
    </row>
    <row r="168" spans="2:12" x14ac:dyDescent="0.25">
      <c r="B168">
        <v>9</v>
      </c>
      <c r="C168">
        <v>0</v>
      </c>
      <c r="K168" s="2">
        <v>0.2</v>
      </c>
      <c r="L168">
        <f t="shared" si="0"/>
        <v>0</v>
      </c>
    </row>
    <row r="169" spans="2:12" x14ac:dyDescent="0.25">
      <c r="B169">
        <v>10</v>
      </c>
      <c r="C169">
        <v>0</v>
      </c>
      <c r="K169" s="2">
        <v>0.15</v>
      </c>
      <c r="L169">
        <f t="shared" si="0"/>
        <v>0</v>
      </c>
    </row>
    <row r="170" spans="2:12" x14ac:dyDescent="0.25">
      <c r="B170">
        <v>11</v>
      </c>
      <c r="C170">
        <v>0</v>
      </c>
      <c r="K170" s="2">
        <v>0.1</v>
      </c>
      <c r="L170">
        <f t="shared" si="0"/>
        <v>0</v>
      </c>
    </row>
    <row r="171" spans="2:12" x14ac:dyDescent="0.25">
      <c r="B171">
        <v>12</v>
      </c>
      <c r="C171">
        <v>0</v>
      </c>
      <c r="K171" s="2">
        <v>0.05</v>
      </c>
      <c r="L171">
        <f t="shared" si="0"/>
        <v>0</v>
      </c>
    </row>
    <row r="172" spans="2:12" x14ac:dyDescent="0.25">
      <c r="B172">
        <v>13</v>
      </c>
      <c r="C172">
        <v>0</v>
      </c>
      <c r="D172">
        <v>1</v>
      </c>
      <c r="K172" s="2">
        <v>0</v>
      </c>
      <c r="L172">
        <f t="shared" si="0"/>
        <v>0</v>
      </c>
    </row>
    <row r="173" spans="2:12" x14ac:dyDescent="0.25">
      <c r="B173">
        <v>14</v>
      </c>
      <c r="C173">
        <v>0</v>
      </c>
      <c r="D173">
        <v>2</v>
      </c>
      <c r="K173" s="2">
        <v>0</v>
      </c>
      <c r="L173">
        <f t="shared" si="0"/>
        <v>0</v>
      </c>
    </row>
    <row r="174" spans="2:12" x14ac:dyDescent="0.25">
      <c r="B174">
        <v>15</v>
      </c>
      <c r="C174">
        <v>1</v>
      </c>
      <c r="D174">
        <v>2</v>
      </c>
      <c r="E174">
        <v>1</v>
      </c>
      <c r="K174" s="2">
        <v>0</v>
      </c>
      <c r="L174">
        <f t="shared" si="0"/>
        <v>-1</v>
      </c>
    </row>
    <row r="175" spans="2:12" x14ac:dyDescent="0.25">
      <c r="B175">
        <v>16</v>
      </c>
      <c r="C175">
        <v>2</v>
      </c>
      <c r="D175">
        <v>2</v>
      </c>
      <c r="E175">
        <v>2</v>
      </c>
      <c r="K175" s="2">
        <v>0</v>
      </c>
      <c r="L175">
        <f t="shared" si="0"/>
        <v>-2</v>
      </c>
    </row>
    <row r="176" spans="2:12" x14ac:dyDescent="0.25">
      <c r="B176">
        <v>17</v>
      </c>
      <c r="C176">
        <v>3</v>
      </c>
      <c r="D176">
        <v>2</v>
      </c>
      <c r="E176">
        <v>2</v>
      </c>
      <c r="F176">
        <v>1</v>
      </c>
      <c r="K176" s="2">
        <v>0</v>
      </c>
      <c r="L176">
        <f t="shared" si="0"/>
        <v>-3</v>
      </c>
    </row>
    <row r="177" spans="2:12" x14ac:dyDescent="0.25">
      <c r="B177">
        <v>18</v>
      </c>
      <c r="C177">
        <v>4</v>
      </c>
      <c r="D177">
        <v>2</v>
      </c>
      <c r="E177">
        <v>2</v>
      </c>
      <c r="F177">
        <v>2</v>
      </c>
      <c r="G177">
        <v>1</v>
      </c>
      <c r="K177" s="2">
        <v>0</v>
      </c>
      <c r="L177">
        <f t="shared" ref="L177:L184" si="1">+C177*-1</f>
        <v>-4</v>
      </c>
    </row>
    <row r="178" spans="2:12" x14ac:dyDescent="0.25">
      <c r="B178">
        <v>19</v>
      </c>
      <c r="C178">
        <v>4</v>
      </c>
      <c r="D178">
        <v>3</v>
      </c>
      <c r="E178">
        <v>2</v>
      </c>
      <c r="F178">
        <v>2</v>
      </c>
      <c r="G178">
        <v>2</v>
      </c>
      <c r="K178" s="2">
        <v>0</v>
      </c>
      <c r="L178">
        <f t="shared" si="1"/>
        <v>-4</v>
      </c>
    </row>
    <row r="179" spans="2:12" x14ac:dyDescent="0.25">
      <c r="B179">
        <v>20</v>
      </c>
      <c r="C179">
        <v>4</v>
      </c>
      <c r="D179">
        <v>3</v>
      </c>
      <c r="E179">
        <v>3</v>
      </c>
      <c r="F179">
        <v>2</v>
      </c>
      <c r="G179">
        <v>3</v>
      </c>
      <c r="K179" s="2">
        <v>0</v>
      </c>
      <c r="L179">
        <f t="shared" si="1"/>
        <v>-4</v>
      </c>
    </row>
    <row r="180" spans="2:12" x14ac:dyDescent="0.25">
      <c r="B180">
        <v>21</v>
      </c>
      <c r="C180">
        <v>4</v>
      </c>
      <c r="D180">
        <v>3</v>
      </c>
      <c r="E180">
        <v>3</v>
      </c>
      <c r="F180">
        <v>3</v>
      </c>
      <c r="G180">
        <v>3</v>
      </c>
      <c r="H180">
        <v>1</v>
      </c>
      <c r="K180" s="2">
        <v>0</v>
      </c>
      <c r="L180">
        <f t="shared" si="1"/>
        <v>-4</v>
      </c>
    </row>
    <row r="181" spans="2:12" x14ac:dyDescent="0.25">
      <c r="B181">
        <v>22</v>
      </c>
      <c r="C181">
        <v>4</v>
      </c>
      <c r="D181">
        <v>3</v>
      </c>
      <c r="E181">
        <v>3</v>
      </c>
      <c r="F181">
        <v>3</v>
      </c>
      <c r="G181">
        <v>4</v>
      </c>
      <c r="H181">
        <v>2</v>
      </c>
      <c r="K181" s="2">
        <v>0</v>
      </c>
      <c r="L181">
        <f t="shared" si="1"/>
        <v>-4</v>
      </c>
    </row>
    <row r="182" spans="2:12" x14ac:dyDescent="0.25">
      <c r="B182">
        <v>23</v>
      </c>
      <c r="C182">
        <v>4</v>
      </c>
      <c r="D182">
        <v>3</v>
      </c>
      <c r="E182">
        <v>3</v>
      </c>
      <c r="F182">
        <v>3</v>
      </c>
      <c r="G182">
        <v>4</v>
      </c>
      <c r="H182">
        <v>5</v>
      </c>
      <c r="K182" s="2">
        <v>0</v>
      </c>
      <c r="L182">
        <f t="shared" si="1"/>
        <v>-4</v>
      </c>
    </row>
    <row r="183" spans="2:12" x14ac:dyDescent="0.25">
      <c r="B183">
        <v>24</v>
      </c>
      <c r="C183">
        <v>4</v>
      </c>
      <c r="D183">
        <v>3</v>
      </c>
      <c r="E183">
        <v>3</v>
      </c>
      <c r="F183">
        <v>3</v>
      </c>
      <c r="G183">
        <v>4</v>
      </c>
      <c r="H183">
        <v>5</v>
      </c>
      <c r="I183">
        <v>2</v>
      </c>
      <c r="K183" s="2">
        <v>0</v>
      </c>
      <c r="L183">
        <f t="shared" si="1"/>
        <v>-4</v>
      </c>
    </row>
    <row r="184" spans="2:12" x14ac:dyDescent="0.25">
      <c r="B184">
        <v>25</v>
      </c>
      <c r="C184">
        <v>4</v>
      </c>
      <c r="D184">
        <v>3</v>
      </c>
      <c r="E184">
        <v>3</v>
      </c>
      <c r="F184">
        <v>3</v>
      </c>
      <c r="G184">
        <v>4</v>
      </c>
      <c r="H184">
        <v>5</v>
      </c>
      <c r="I184">
        <v>3</v>
      </c>
      <c r="J184">
        <v>1</v>
      </c>
      <c r="K184" s="2">
        <v>0</v>
      </c>
      <c r="L184">
        <f t="shared" si="1"/>
        <v>-4</v>
      </c>
    </row>
    <row r="186" spans="2:12" x14ac:dyDescent="0.25">
      <c r="B186" t="s">
        <v>228</v>
      </c>
      <c r="C186" t="s">
        <v>92</v>
      </c>
      <c r="D186" t="s">
        <v>229</v>
      </c>
      <c r="E186" t="s">
        <v>51</v>
      </c>
      <c r="F186" t="s">
        <v>54</v>
      </c>
      <c r="G186" t="s">
        <v>55</v>
      </c>
      <c r="H186" t="s">
        <v>230</v>
      </c>
      <c r="I186" t="s">
        <v>231</v>
      </c>
      <c r="J186" t="s">
        <v>232</v>
      </c>
    </row>
    <row r="187" spans="2:12" x14ac:dyDescent="0.25">
      <c r="B187">
        <v>1</v>
      </c>
      <c r="C187">
        <v>-3</v>
      </c>
      <c r="D187">
        <v>-3</v>
      </c>
      <c r="E187">
        <v>4</v>
      </c>
      <c r="F187" s="2">
        <v>-0.15</v>
      </c>
      <c r="G187" s="2">
        <v>-0.1</v>
      </c>
      <c r="H187" s="2">
        <v>-0.1</v>
      </c>
      <c r="I187" s="2">
        <v>-0.2</v>
      </c>
      <c r="J187" s="2">
        <v>-0.1</v>
      </c>
    </row>
    <row r="188" spans="2:12" x14ac:dyDescent="0.25">
      <c r="B188">
        <v>2</v>
      </c>
      <c r="C188">
        <v>-3</v>
      </c>
      <c r="D188">
        <v>-3</v>
      </c>
      <c r="E188">
        <v>4</v>
      </c>
      <c r="F188" s="2">
        <v>-0.15</v>
      </c>
      <c r="G188" s="2">
        <v>-0.1</v>
      </c>
      <c r="H188" s="2">
        <v>-0.1</v>
      </c>
      <c r="I188" s="2">
        <v>-0.2</v>
      </c>
      <c r="J188" s="2">
        <v>-0.1</v>
      </c>
    </row>
    <row r="189" spans="2:12" x14ac:dyDescent="0.25">
      <c r="B189">
        <v>3</v>
      </c>
      <c r="C189">
        <v>-3</v>
      </c>
      <c r="D189">
        <v>-3</v>
      </c>
      <c r="E189">
        <v>4</v>
      </c>
      <c r="F189" s="2">
        <v>-0.15</v>
      </c>
      <c r="G189" s="2">
        <v>-0.1</v>
      </c>
      <c r="H189" s="2">
        <v>-0.1</v>
      </c>
      <c r="I189" s="2">
        <v>-0.2</v>
      </c>
      <c r="J189" s="2">
        <v>-0.1</v>
      </c>
    </row>
    <row r="190" spans="2:12" x14ac:dyDescent="0.25">
      <c r="B190">
        <v>4</v>
      </c>
      <c r="C190">
        <v>-2</v>
      </c>
      <c r="D190">
        <v>-2</v>
      </c>
      <c r="E190">
        <v>3</v>
      </c>
      <c r="F190" s="2">
        <v>-0.15</v>
      </c>
      <c r="G190" s="2">
        <v>-0.1</v>
      </c>
      <c r="H190" s="2">
        <v>-0.1</v>
      </c>
      <c r="I190" s="2">
        <v>-0.2</v>
      </c>
      <c r="J190" s="2">
        <v>-0.1</v>
      </c>
    </row>
    <row r="191" spans="2:12" x14ac:dyDescent="0.25">
      <c r="B191">
        <v>5</v>
      </c>
      <c r="C191">
        <v>-1</v>
      </c>
      <c r="D191">
        <v>-1</v>
      </c>
      <c r="E191">
        <v>2</v>
      </c>
      <c r="F191" s="2">
        <v>-0.15</v>
      </c>
      <c r="G191" s="2">
        <v>-0.1</v>
      </c>
      <c r="H191" s="2">
        <v>-0.1</v>
      </c>
      <c r="I191" s="2">
        <v>-0.2</v>
      </c>
      <c r="J191" s="2">
        <v>-0.1</v>
      </c>
    </row>
    <row r="192" spans="2:12" x14ac:dyDescent="0.25">
      <c r="B192">
        <v>6</v>
      </c>
      <c r="C192">
        <v>0</v>
      </c>
      <c r="D192">
        <v>0</v>
      </c>
      <c r="E192">
        <v>1</v>
      </c>
      <c r="F192" s="2">
        <v>-0.15</v>
      </c>
      <c r="G192" s="2">
        <v>-0.1</v>
      </c>
      <c r="H192" s="2">
        <v>-0.1</v>
      </c>
      <c r="I192" s="2">
        <v>-0.2</v>
      </c>
      <c r="J192" s="2">
        <v>-0.1</v>
      </c>
    </row>
    <row r="193" spans="2:10" x14ac:dyDescent="0.25">
      <c r="B193">
        <v>7</v>
      </c>
      <c r="C193">
        <v>0</v>
      </c>
      <c r="D193">
        <v>0</v>
      </c>
      <c r="E193">
        <v>0</v>
      </c>
      <c r="F193" s="2">
        <v>-0.15</v>
      </c>
      <c r="G193" s="2">
        <v>-0.1</v>
      </c>
      <c r="H193" s="2">
        <v>-0.1</v>
      </c>
      <c r="I193" s="2">
        <v>-0.2</v>
      </c>
      <c r="J193" s="2">
        <v>-0.1</v>
      </c>
    </row>
    <row r="194" spans="2:10" x14ac:dyDescent="0.25">
      <c r="B194">
        <v>8</v>
      </c>
      <c r="C194">
        <v>0</v>
      </c>
      <c r="D194">
        <v>0</v>
      </c>
      <c r="E194">
        <v>0</v>
      </c>
      <c r="F194" s="2">
        <v>-0.15</v>
      </c>
      <c r="G194" s="2">
        <v>-0.1</v>
      </c>
      <c r="H194" s="2">
        <v>-0.1</v>
      </c>
      <c r="I194" s="2">
        <v>-0.2</v>
      </c>
      <c r="J194" s="2">
        <v>-0.1</v>
      </c>
    </row>
    <row r="195" spans="2:10" x14ac:dyDescent="0.25">
      <c r="B195">
        <v>9</v>
      </c>
      <c r="C195">
        <v>0</v>
      </c>
      <c r="D195">
        <v>0</v>
      </c>
      <c r="E195">
        <v>0</v>
      </c>
      <c r="F195" s="2">
        <v>-0.15</v>
      </c>
      <c r="G195" s="2">
        <v>-0.1</v>
      </c>
      <c r="H195" s="2">
        <v>-0.1</v>
      </c>
      <c r="I195" s="2">
        <v>-0.2</v>
      </c>
      <c r="J195" s="2">
        <v>-0.1</v>
      </c>
    </row>
    <row r="196" spans="2:10" x14ac:dyDescent="0.25">
      <c r="B196">
        <v>10</v>
      </c>
      <c r="C196">
        <v>0</v>
      </c>
      <c r="D196">
        <v>0</v>
      </c>
      <c r="E196">
        <v>0</v>
      </c>
      <c r="F196" s="2">
        <v>-0.1</v>
      </c>
      <c r="G196" s="2">
        <v>-0.05</v>
      </c>
      <c r="H196" s="2">
        <v>-0.1</v>
      </c>
      <c r="I196" s="2">
        <v>-0.15</v>
      </c>
      <c r="J196" s="2">
        <v>0.05</v>
      </c>
    </row>
    <row r="197" spans="2:10" x14ac:dyDescent="0.25">
      <c r="B197">
        <v>11</v>
      </c>
      <c r="C197">
        <v>0</v>
      </c>
      <c r="D197">
        <v>0</v>
      </c>
      <c r="E197">
        <v>0</v>
      </c>
      <c r="F197" s="2">
        <v>-0.05</v>
      </c>
      <c r="G197" s="2">
        <v>0</v>
      </c>
      <c r="H197" s="2">
        <v>-0.05</v>
      </c>
      <c r="I197" s="2">
        <v>-0.1</v>
      </c>
      <c r="J197" s="2">
        <v>0</v>
      </c>
    </row>
    <row r="198" spans="2:10" x14ac:dyDescent="0.25">
      <c r="B198">
        <v>12</v>
      </c>
      <c r="C198">
        <v>0</v>
      </c>
      <c r="D198">
        <v>0</v>
      </c>
      <c r="E198">
        <v>0</v>
      </c>
      <c r="F198" s="2">
        <v>0</v>
      </c>
      <c r="G198" s="2">
        <v>0</v>
      </c>
      <c r="H198" s="2">
        <v>0</v>
      </c>
      <c r="I198" s="2">
        <v>-0.05</v>
      </c>
      <c r="J198" s="2">
        <v>0</v>
      </c>
    </row>
    <row r="199" spans="2:10" x14ac:dyDescent="0.25">
      <c r="B199">
        <v>13</v>
      </c>
      <c r="C199">
        <v>0</v>
      </c>
      <c r="D199">
        <v>0</v>
      </c>
      <c r="E199">
        <v>0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</row>
    <row r="200" spans="2:10" x14ac:dyDescent="0.25">
      <c r="B200">
        <v>14</v>
      </c>
      <c r="C200">
        <v>0</v>
      </c>
      <c r="D200">
        <v>0</v>
      </c>
      <c r="E200">
        <v>0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</row>
    <row r="201" spans="2:10" x14ac:dyDescent="0.25">
      <c r="B201">
        <v>15</v>
      </c>
      <c r="C201">
        <v>0</v>
      </c>
      <c r="D201">
        <v>0</v>
      </c>
      <c r="E201">
        <v>-1</v>
      </c>
      <c r="F201" s="2">
        <v>0</v>
      </c>
      <c r="G201" s="2">
        <v>0</v>
      </c>
      <c r="H201" s="2">
        <v>0</v>
      </c>
      <c r="I201" s="2">
        <v>0</v>
      </c>
      <c r="J201" s="2">
        <v>0</v>
      </c>
    </row>
    <row r="202" spans="2:10" x14ac:dyDescent="0.25">
      <c r="B202">
        <v>16</v>
      </c>
      <c r="C202">
        <v>1</v>
      </c>
      <c r="D202">
        <v>1</v>
      </c>
      <c r="E202">
        <v>-2</v>
      </c>
      <c r="F202" s="2">
        <v>0</v>
      </c>
      <c r="G202" s="2">
        <v>0.05</v>
      </c>
      <c r="H202" s="2">
        <v>0</v>
      </c>
      <c r="I202" s="2">
        <v>0</v>
      </c>
      <c r="J202" s="2">
        <v>0</v>
      </c>
    </row>
    <row r="203" spans="2:10" x14ac:dyDescent="0.25">
      <c r="B203">
        <v>17</v>
      </c>
      <c r="C203">
        <v>2</v>
      </c>
      <c r="D203">
        <v>2</v>
      </c>
      <c r="E203">
        <v>-3</v>
      </c>
      <c r="F203" s="2">
        <v>0.05</v>
      </c>
      <c r="G203" s="2">
        <v>0.1</v>
      </c>
      <c r="H203" s="2">
        <v>0</v>
      </c>
      <c r="I203" s="2">
        <v>0.05</v>
      </c>
      <c r="J203" s="2">
        <v>0.05</v>
      </c>
    </row>
    <row r="204" spans="2:10" x14ac:dyDescent="0.25">
      <c r="B204">
        <v>18</v>
      </c>
      <c r="C204">
        <v>3</v>
      </c>
      <c r="D204">
        <v>3</v>
      </c>
      <c r="E204">
        <v>-4</v>
      </c>
      <c r="F204" s="2">
        <v>0.1</v>
      </c>
      <c r="G204" s="2">
        <v>0.15</v>
      </c>
      <c r="H204" s="2">
        <v>0.05</v>
      </c>
      <c r="I204" s="2">
        <v>0.1</v>
      </c>
      <c r="J204" s="2">
        <v>0.1</v>
      </c>
    </row>
    <row r="205" spans="2:10" x14ac:dyDescent="0.25">
      <c r="B205">
        <v>19</v>
      </c>
      <c r="C205">
        <v>3</v>
      </c>
      <c r="D205">
        <v>3</v>
      </c>
      <c r="E205">
        <v>-4</v>
      </c>
      <c r="F205" s="2">
        <v>0.15</v>
      </c>
      <c r="G205" s="2">
        <v>0.2</v>
      </c>
      <c r="H205" s="2">
        <v>0.1</v>
      </c>
      <c r="I205" s="2">
        <v>0.12</v>
      </c>
      <c r="J205" s="2">
        <v>0.12</v>
      </c>
    </row>
    <row r="206" spans="2:10" x14ac:dyDescent="0.25">
      <c r="B206">
        <v>20</v>
      </c>
      <c r="C206">
        <v>3</v>
      </c>
      <c r="D206">
        <v>3</v>
      </c>
      <c r="E206">
        <v>-4</v>
      </c>
      <c r="F206" s="2">
        <v>0.2</v>
      </c>
      <c r="G206" s="2">
        <v>0.25</v>
      </c>
      <c r="H206" s="2">
        <v>0.15</v>
      </c>
      <c r="I206" s="2">
        <v>0.15</v>
      </c>
      <c r="J206" s="2">
        <v>0.15</v>
      </c>
    </row>
    <row r="207" spans="2:10" x14ac:dyDescent="0.25">
      <c r="B207">
        <v>21</v>
      </c>
      <c r="C207">
        <v>4</v>
      </c>
      <c r="D207">
        <v>4</v>
      </c>
      <c r="E207">
        <v>-5</v>
      </c>
      <c r="F207" s="2">
        <v>0.25</v>
      </c>
      <c r="G207" s="2">
        <v>0.3</v>
      </c>
      <c r="H207" s="2">
        <v>0.2</v>
      </c>
      <c r="I207" s="2">
        <v>0.18</v>
      </c>
      <c r="J207" s="2">
        <v>0.18</v>
      </c>
    </row>
    <row r="208" spans="2:10" x14ac:dyDescent="0.25">
      <c r="B208">
        <v>22</v>
      </c>
      <c r="C208">
        <v>4</v>
      </c>
      <c r="D208">
        <v>4</v>
      </c>
      <c r="E208">
        <v>-5</v>
      </c>
      <c r="F208" s="2">
        <v>0.3</v>
      </c>
      <c r="G208" s="2">
        <v>0.35</v>
      </c>
      <c r="H208" s="2">
        <v>0.25</v>
      </c>
      <c r="I208" s="2">
        <v>0.2</v>
      </c>
      <c r="J208" s="2">
        <v>0.2</v>
      </c>
    </row>
    <row r="209" spans="2:10" x14ac:dyDescent="0.25">
      <c r="B209">
        <v>23</v>
      </c>
      <c r="C209">
        <v>4</v>
      </c>
      <c r="D209">
        <v>4</v>
      </c>
      <c r="E209">
        <v>-5</v>
      </c>
      <c r="F209" s="2">
        <v>0.35</v>
      </c>
      <c r="G209" s="2">
        <v>0.4</v>
      </c>
      <c r="H209" s="2">
        <v>0.3</v>
      </c>
      <c r="I209" s="2">
        <v>0.23</v>
      </c>
      <c r="J209" s="2">
        <v>0.23</v>
      </c>
    </row>
    <row r="210" spans="2:10" x14ac:dyDescent="0.25">
      <c r="B210">
        <v>24</v>
      </c>
      <c r="C210">
        <v>5</v>
      </c>
      <c r="D210">
        <v>5</v>
      </c>
      <c r="E210">
        <v>-6</v>
      </c>
      <c r="F210" s="2">
        <v>0.4</v>
      </c>
      <c r="G210" s="2">
        <v>0.45</v>
      </c>
      <c r="H210" s="2">
        <v>0.35</v>
      </c>
      <c r="I210" s="2">
        <v>0.25</v>
      </c>
      <c r="J210" s="2">
        <v>0.25</v>
      </c>
    </row>
    <row r="211" spans="2:10" x14ac:dyDescent="0.25">
      <c r="B211">
        <v>25</v>
      </c>
      <c r="C211">
        <v>5</v>
      </c>
      <c r="D211">
        <v>5</v>
      </c>
      <c r="E211">
        <v>-6</v>
      </c>
      <c r="F211" s="2">
        <v>0.45</v>
      </c>
      <c r="G211" s="2">
        <v>0.5</v>
      </c>
      <c r="H211" s="2">
        <v>0.4</v>
      </c>
      <c r="I211" s="2">
        <v>0.3</v>
      </c>
      <c r="J211" s="2">
        <v>0.3</v>
      </c>
    </row>
    <row r="213" spans="2:10" x14ac:dyDescent="0.25">
      <c r="B213" t="s">
        <v>233</v>
      </c>
      <c r="C213" t="s">
        <v>234</v>
      </c>
      <c r="D213" t="s">
        <v>235</v>
      </c>
      <c r="E213" t="s">
        <v>236</v>
      </c>
      <c r="F213" t="s">
        <v>227</v>
      </c>
    </row>
    <row r="214" spans="2:10" x14ac:dyDescent="0.25">
      <c r="B214">
        <v>1</v>
      </c>
      <c r="C214">
        <v>-2</v>
      </c>
      <c r="D214" s="2">
        <v>0.35</v>
      </c>
      <c r="E214" s="2">
        <v>0.4</v>
      </c>
      <c r="F214">
        <f t="shared" ref="F214:F219" si="2">+C214*-1</f>
        <v>2</v>
      </c>
    </row>
    <row r="215" spans="2:10" x14ac:dyDescent="0.25">
      <c r="B215">
        <v>2</v>
      </c>
      <c r="C215">
        <v>-2</v>
      </c>
      <c r="D215" s="2">
        <v>0.35</v>
      </c>
      <c r="E215" s="2">
        <v>0.4</v>
      </c>
      <c r="F215">
        <f t="shared" si="2"/>
        <v>2</v>
      </c>
    </row>
    <row r="216" spans="2:10" x14ac:dyDescent="0.25">
      <c r="B216">
        <v>3</v>
      </c>
      <c r="C216">
        <v>-2</v>
      </c>
      <c r="D216" s="2">
        <v>0.35</v>
      </c>
      <c r="E216" s="2">
        <v>0.4</v>
      </c>
      <c r="F216">
        <f t="shared" si="2"/>
        <v>2</v>
      </c>
    </row>
    <row r="217" spans="2:10" x14ac:dyDescent="0.25">
      <c r="B217">
        <v>4</v>
      </c>
      <c r="C217">
        <v>-1</v>
      </c>
      <c r="D217" s="2">
        <v>0.4</v>
      </c>
      <c r="E217" s="2">
        <v>0.45</v>
      </c>
      <c r="F217">
        <f t="shared" si="2"/>
        <v>1</v>
      </c>
    </row>
    <row r="218" spans="2:10" x14ac:dyDescent="0.25">
      <c r="B218">
        <v>5</v>
      </c>
      <c r="C218">
        <v>-1</v>
      </c>
      <c r="D218" s="2">
        <v>0.45</v>
      </c>
      <c r="E218" s="2">
        <v>0.5</v>
      </c>
      <c r="F218">
        <f t="shared" si="2"/>
        <v>1</v>
      </c>
    </row>
    <row r="219" spans="2:10" x14ac:dyDescent="0.25">
      <c r="B219">
        <v>6</v>
      </c>
      <c r="C219">
        <v>-1</v>
      </c>
      <c r="D219" s="2">
        <v>0.5</v>
      </c>
      <c r="E219" s="2">
        <v>0.55000000000000004</v>
      </c>
      <c r="F219">
        <f t="shared" si="2"/>
        <v>1</v>
      </c>
    </row>
    <row r="220" spans="2:10" x14ac:dyDescent="0.25">
      <c r="B220">
        <v>7</v>
      </c>
      <c r="C220">
        <v>0</v>
      </c>
      <c r="D220" s="2">
        <v>0.55000000000000004</v>
      </c>
      <c r="E220" s="2">
        <v>0.6</v>
      </c>
      <c r="F220">
        <f t="shared" ref="F220:F238" si="3">+C220*-1</f>
        <v>0</v>
      </c>
    </row>
    <row r="221" spans="2:10" x14ac:dyDescent="0.25">
      <c r="B221">
        <v>8</v>
      </c>
      <c r="C221">
        <v>0</v>
      </c>
      <c r="D221" s="2">
        <v>0.6</v>
      </c>
      <c r="E221" s="2">
        <v>0.65</v>
      </c>
      <c r="F221">
        <f t="shared" si="3"/>
        <v>0</v>
      </c>
    </row>
    <row r="222" spans="2:10" x14ac:dyDescent="0.25">
      <c r="B222">
        <v>9</v>
      </c>
      <c r="C222">
        <v>0</v>
      </c>
      <c r="D222" s="2">
        <v>0.65</v>
      </c>
      <c r="E222" s="2">
        <v>0.7</v>
      </c>
      <c r="F222">
        <f t="shared" si="3"/>
        <v>0</v>
      </c>
    </row>
    <row r="223" spans="2:10" x14ac:dyDescent="0.25">
      <c r="B223">
        <v>10</v>
      </c>
      <c r="C223">
        <v>0</v>
      </c>
      <c r="D223" s="2">
        <v>0.7</v>
      </c>
      <c r="E223" s="2">
        <v>0.75</v>
      </c>
      <c r="F223">
        <f t="shared" si="3"/>
        <v>0</v>
      </c>
    </row>
    <row r="224" spans="2:10" x14ac:dyDescent="0.25">
      <c r="B224">
        <v>11</v>
      </c>
      <c r="C224">
        <v>0</v>
      </c>
      <c r="D224" s="2">
        <v>0.75</v>
      </c>
      <c r="E224" s="2">
        <v>0.8</v>
      </c>
      <c r="F224">
        <f t="shared" si="3"/>
        <v>0</v>
      </c>
    </row>
    <row r="225" spans="2:6" x14ac:dyDescent="0.25">
      <c r="B225">
        <v>12</v>
      </c>
      <c r="C225">
        <v>0</v>
      </c>
      <c r="D225" s="2">
        <v>0.8</v>
      </c>
      <c r="E225" s="2">
        <v>0.85</v>
      </c>
      <c r="F225">
        <f t="shared" si="3"/>
        <v>0</v>
      </c>
    </row>
    <row r="226" spans="2:6" x14ac:dyDescent="0.25">
      <c r="B226">
        <v>13</v>
      </c>
      <c r="C226">
        <v>0</v>
      </c>
      <c r="D226" s="2">
        <v>0.85</v>
      </c>
      <c r="E226" s="2">
        <v>0.9</v>
      </c>
      <c r="F226">
        <f t="shared" si="3"/>
        <v>0</v>
      </c>
    </row>
    <row r="227" spans="2:6" x14ac:dyDescent="0.25">
      <c r="B227">
        <v>14</v>
      </c>
      <c r="C227">
        <v>0</v>
      </c>
      <c r="D227" s="2">
        <v>0.88</v>
      </c>
      <c r="E227" s="2">
        <v>0.92</v>
      </c>
      <c r="F227">
        <f t="shared" si="3"/>
        <v>0</v>
      </c>
    </row>
    <row r="228" spans="2:6" x14ac:dyDescent="0.25">
      <c r="B228">
        <v>15</v>
      </c>
      <c r="C228">
        <v>1</v>
      </c>
      <c r="D228" s="2">
        <v>0.91</v>
      </c>
      <c r="E228" s="2">
        <v>0.94</v>
      </c>
      <c r="F228">
        <f t="shared" si="3"/>
        <v>-1</v>
      </c>
    </row>
    <row r="229" spans="2:6" x14ac:dyDescent="0.25">
      <c r="B229">
        <v>16</v>
      </c>
      <c r="C229">
        <v>2</v>
      </c>
      <c r="D229" s="2">
        <v>0.95</v>
      </c>
      <c r="E229" s="2">
        <v>0.96</v>
      </c>
      <c r="F229">
        <f t="shared" si="3"/>
        <v>-2</v>
      </c>
    </row>
    <row r="230" spans="2:6" x14ac:dyDescent="0.25">
      <c r="B230">
        <v>17</v>
      </c>
      <c r="C230">
        <v>3</v>
      </c>
      <c r="D230" s="2">
        <v>0.97</v>
      </c>
      <c r="E230" s="2">
        <v>0.98</v>
      </c>
      <c r="F230">
        <f t="shared" si="3"/>
        <v>-3</v>
      </c>
    </row>
    <row r="231" spans="2:6" x14ac:dyDescent="0.25">
      <c r="B231">
        <v>18</v>
      </c>
      <c r="C231">
        <v>4</v>
      </c>
      <c r="D231" s="2">
        <v>0.99</v>
      </c>
      <c r="E231" s="2">
        <v>1</v>
      </c>
      <c r="F231">
        <f t="shared" si="3"/>
        <v>-4</v>
      </c>
    </row>
    <row r="232" spans="2:6" x14ac:dyDescent="0.25">
      <c r="B232">
        <v>19</v>
      </c>
      <c r="C232">
        <v>5</v>
      </c>
      <c r="D232" s="2">
        <v>1</v>
      </c>
      <c r="E232" s="2">
        <v>1</v>
      </c>
      <c r="F232">
        <f t="shared" si="3"/>
        <v>-5</v>
      </c>
    </row>
    <row r="233" spans="2:6" x14ac:dyDescent="0.25">
      <c r="B233">
        <v>20</v>
      </c>
      <c r="C233">
        <v>5</v>
      </c>
      <c r="D233" s="2">
        <v>1</v>
      </c>
      <c r="E233" s="2">
        <v>1</v>
      </c>
      <c r="F233">
        <f t="shared" si="3"/>
        <v>-5</v>
      </c>
    </row>
    <row r="234" spans="2:6" x14ac:dyDescent="0.25">
      <c r="B234">
        <v>21</v>
      </c>
      <c r="C234">
        <v>5</v>
      </c>
      <c r="D234" s="2">
        <v>1</v>
      </c>
      <c r="E234" s="2">
        <v>1</v>
      </c>
      <c r="F234">
        <f t="shared" si="3"/>
        <v>-5</v>
      </c>
    </row>
    <row r="235" spans="2:6" x14ac:dyDescent="0.25">
      <c r="B235">
        <v>22</v>
      </c>
      <c r="C235">
        <v>6</v>
      </c>
      <c r="D235" s="2">
        <v>1</v>
      </c>
      <c r="E235" s="2">
        <v>1</v>
      </c>
      <c r="F235">
        <f t="shared" si="3"/>
        <v>-6</v>
      </c>
    </row>
    <row r="236" spans="2:6" x14ac:dyDescent="0.25">
      <c r="B236">
        <v>23</v>
      </c>
      <c r="C236">
        <v>6</v>
      </c>
      <c r="D236" s="2">
        <v>1</v>
      </c>
      <c r="E236" s="2">
        <v>1</v>
      </c>
      <c r="F236">
        <f t="shared" si="3"/>
        <v>-6</v>
      </c>
    </row>
    <row r="237" spans="2:6" x14ac:dyDescent="0.25">
      <c r="B237">
        <v>24</v>
      </c>
      <c r="C237">
        <v>7</v>
      </c>
      <c r="D237" s="2">
        <v>1</v>
      </c>
      <c r="E237" s="2">
        <v>1</v>
      </c>
      <c r="F237">
        <f t="shared" si="3"/>
        <v>-7</v>
      </c>
    </row>
    <row r="238" spans="2:6" x14ac:dyDescent="0.25">
      <c r="B238">
        <v>25</v>
      </c>
      <c r="C238">
        <v>7</v>
      </c>
      <c r="D238" s="2">
        <v>1</v>
      </c>
      <c r="E238" s="2">
        <v>1</v>
      </c>
      <c r="F238">
        <f t="shared" si="3"/>
        <v>-7</v>
      </c>
    </row>
    <row r="240" spans="2:6" x14ac:dyDescent="0.25">
      <c r="B240" t="s">
        <v>237</v>
      </c>
      <c r="C240" t="s">
        <v>238</v>
      </c>
      <c r="D240" t="s">
        <v>106</v>
      </c>
      <c r="E240" t="s">
        <v>239</v>
      </c>
    </row>
    <row r="241" spans="2:5" x14ac:dyDescent="0.25">
      <c r="B241">
        <v>1</v>
      </c>
      <c r="C241">
        <v>1</v>
      </c>
      <c r="D241" s="2">
        <v>-0.3</v>
      </c>
      <c r="E241" s="2">
        <v>-0.25</v>
      </c>
    </row>
    <row r="242" spans="2:5" x14ac:dyDescent="0.25">
      <c r="B242">
        <v>2</v>
      </c>
      <c r="C242">
        <v>1</v>
      </c>
      <c r="D242" s="2">
        <v>-0.3</v>
      </c>
      <c r="E242" s="2">
        <v>-0.25</v>
      </c>
    </row>
    <row r="243" spans="2:5" x14ac:dyDescent="0.25">
      <c r="B243">
        <v>3</v>
      </c>
      <c r="C243">
        <v>1</v>
      </c>
      <c r="D243" s="2">
        <v>-0.3</v>
      </c>
      <c r="E243" s="2">
        <v>-0.25</v>
      </c>
    </row>
    <row r="244" spans="2:5" x14ac:dyDescent="0.25">
      <c r="B244">
        <v>4</v>
      </c>
      <c r="C244">
        <v>1</v>
      </c>
      <c r="D244" s="2">
        <v>-0.25</v>
      </c>
      <c r="E244" s="2">
        <v>-0.2</v>
      </c>
    </row>
    <row r="245" spans="2:5" x14ac:dyDescent="0.25">
      <c r="B245">
        <v>5</v>
      </c>
      <c r="C245">
        <v>2</v>
      </c>
      <c r="D245" s="2">
        <v>-0.2</v>
      </c>
      <c r="E245" s="2">
        <v>-0.15</v>
      </c>
    </row>
    <row r="246" spans="2:5" x14ac:dyDescent="0.25">
      <c r="B246">
        <v>6</v>
      </c>
      <c r="C246">
        <v>2</v>
      </c>
      <c r="D246" s="2">
        <v>-0.15</v>
      </c>
      <c r="E246" s="2">
        <v>-0.1</v>
      </c>
    </row>
    <row r="247" spans="2:5" x14ac:dyDescent="0.25">
      <c r="B247">
        <v>7</v>
      </c>
      <c r="C247">
        <v>3</v>
      </c>
      <c r="D247" s="2">
        <v>-0.1</v>
      </c>
      <c r="E247" s="2">
        <v>-0.05</v>
      </c>
    </row>
    <row r="248" spans="2:5" x14ac:dyDescent="0.25">
      <c r="B248">
        <v>8</v>
      </c>
      <c r="C248">
        <v>3</v>
      </c>
      <c r="D248" s="2">
        <v>-0.05</v>
      </c>
      <c r="E248" s="2">
        <v>0</v>
      </c>
    </row>
    <row r="249" spans="2:5" x14ac:dyDescent="0.25">
      <c r="B249">
        <v>9</v>
      </c>
      <c r="C249">
        <v>4</v>
      </c>
      <c r="D249" s="2">
        <v>0</v>
      </c>
      <c r="E249" s="2">
        <v>0</v>
      </c>
    </row>
    <row r="250" spans="2:5" x14ac:dyDescent="0.25">
      <c r="B250">
        <v>10</v>
      </c>
      <c r="C250">
        <v>4</v>
      </c>
      <c r="D250" s="2">
        <v>0</v>
      </c>
      <c r="E250" s="2">
        <v>0</v>
      </c>
    </row>
    <row r="251" spans="2:5" x14ac:dyDescent="0.25">
      <c r="B251">
        <v>11</v>
      </c>
      <c r="C251">
        <v>4</v>
      </c>
      <c r="D251" s="2">
        <v>0</v>
      </c>
      <c r="E251" s="2">
        <v>0</v>
      </c>
    </row>
    <row r="252" spans="2:5" x14ac:dyDescent="0.25">
      <c r="B252">
        <v>12</v>
      </c>
      <c r="C252">
        <v>5</v>
      </c>
      <c r="D252" s="2">
        <v>0</v>
      </c>
      <c r="E252" s="2">
        <v>0</v>
      </c>
    </row>
    <row r="253" spans="2:5" x14ac:dyDescent="0.25">
      <c r="B253">
        <v>13</v>
      </c>
      <c r="C253">
        <v>5</v>
      </c>
      <c r="D253" s="2">
        <v>0</v>
      </c>
      <c r="E253" s="2">
        <v>0.05</v>
      </c>
    </row>
    <row r="254" spans="2:5" x14ac:dyDescent="0.25">
      <c r="B254">
        <v>14</v>
      </c>
      <c r="C254">
        <v>6</v>
      </c>
      <c r="D254" s="2">
        <v>0.05</v>
      </c>
      <c r="E254" s="2">
        <v>0.1</v>
      </c>
    </row>
    <row r="255" spans="2:5" x14ac:dyDescent="0.25">
      <c r="B255">
        <v>15</v>
      </c>
      <c r="C255">
        <v>7</v>
      </c>
      <c r="D255" s="2">
        <v>0.15</v>
      </c>
      <c r="E255" s="2">
        <v>0.15</v>
      </c>
    </row>
    <row r="256" spans="2:5" x14ac:dyDescent="0.25">
      <c r="B256">
        <v>16</v>
      </c>
      <c r="C256">
        <v>8</v>
      </c>
      <c r="D256" s="2">
        <v>0.2</v>
      </c>
      <c r="E256" s="2">
        <v>0.25</v>
      </c>
    </row>
    <row r="257" spans="2:20" x14ac:dyDescent="0.25">
      <c r="B257">
        <v>17</v>
      </c>
      <c r="C257">
        <v>10</v>
      </c>
      <c r="D257" s="2">
        <v>0.3</v>
      </c>
      <c r="E257" s="2">
        <v>0.3</v>
      </c>
    </row>
    <row r="258" spans="2:20" x14ac:dyDescent="0.25">
      <c r="B258">
        <v>18</v>
      </c>
      <c r="C258">
        <v>15</v>
      </c>
      <c r="D258" s="2">
        <v>0.4</v>
      </c>
      <c r="E258" s="2">
        <v>0.35</v>
      </c>
    </row>
    <row r="259" spans="2:20" x14ac:dyDescent="0.25">
      <c r="B259">
        <v>19</v>
      </c>
      <c r="C259">
        <v>20</v>
      </c>
      <c r="D259" s="2">
        <v>0.5</v>
      </c>
      <c r="E259" s="2">
        <v>0.4</v>
      </c>
    </row>
    <row r="260" spans="2:20" x14ac:dyDescent="0.25">
      <c r="B260">
        <v>20</v>
      </c>
      <c r="C260">
        <v>25</v>
      </c>
      <c r="D260" s="2">
        <v>0.6</v>
      </c>
      <c r="E260" s="2">
        <v>0.45</v>
      </c>
    </row>
    <row r="261" spans="2:20" x14ac:dyDescent="0.25">
      <c r="B261">
        <v>21</v>
      </c>
      <c r="C261">
        <v>30</v>
      </c>
      <c r="D261" s="2">
        <v>0.7</v>
      </c>
      <c r="E261" s="2">
        <v>0.5</v>
      </c>
    </row>
    <row r="262" spans="2:20" x14ac:dyDescent="0.25">
      <c r="B262">
        <v>22</v>
      </c>
      <c r="C262">
        <v>35</v>
      </c>
      <c r="D262" s="2">
        <v>0.8</v>
      </c>
      <c r="E262" s="2">
        <v>0.55000000000000004</v>
      </c>
    </row>
    <row r="263" spans="2:20" x14ac:dyDescent="0.25">
      <c r="B263">
        <v>23</v>
      </c>
      <c r="C263">
        <v>40</v>
      </c>
      <c r="D263" s="2">
        <v>0.9</v>
      </c>
      <c r="E263" s="2">
        <v>0.6</v>
      </c>
    </row>
    <row r="264" spans="2:20" x14ac:dyDescent="0.25">
      <c r="B264">
        <v>24</v>
      </c>
      <c r="C264">
        <v>45</v>
      </c>
      <c r="D264" s="2">
        <v>1</v>
      </c>
      <c r="E264" s="2">
        <v>0.65</v>
      </c>
    </row>
    <row r="265" spans="2:20" x14ac:dyDescent="0.25">
      <c r="B265">
        <v>25</v>
      </c>
      <c r="C265">
        <v>50</v>
      </c>
      <c r="D265" s="2">
        <v>1</v>
      </c>
      <c r="E265" s="2">
        <v>0.7</v>
      </c>
    </row>
    <row r="267" spans="2:20" x14ac:dyDescent="0.25">
      <c r="B267" t="s">
        <v>31</v>
      </c>
      <c r="C267" t="s">
        <v>54</v>
      </c>
      <c r="D267" t="s">
        <v>55</v>
      </c>
      <c r="E267" t="s">
        <v>230</v>
      </c>
      <c r="F267" t="s">
        <v>231</v>
      </c>
      <c r="G267" t="s">
        <v>232</v>
      </c>
      <c r="H267" t="s">
        <v>248</v>
      </c>
      <c r="I267" t="s">
        <v>57</v>
      </c>
      <c r="J267" t="s">
        <v>249</v>
      </c>
      <c r="L267" t="s">
        <v>45</v>
      </c>
      <c r="M267" t="s">
        <v>54</v>
      </c>
      <c r="N267" t="s">
        <v>55</v>
      </c>
      <c r="O267" t="s">
        <v>230</v>
      </c>
      <c r="P267" t="s">
        <v>231</v>
      </c>
      <c r="Q267" t="s">
        <v>232</v>
      </c>
      <c r="R267" t="s">
        <v>248</v>
      </c>
      <c r="S267" t="s">
        <v>57</v>
      </c>
      <c r="T267" t="s">
        <v>249</v>
      </c>
    </row>
    <row r="268" spans="2:20" x14ac:dyDescent="0.25">
      <c r="B268" t="s">
        <v>120</v>
      </c>
      <c r="C268" s="2">
        <v>0.1</v>
      </c>
      <c r="D268" s="2"/>
      <c r="E268" s="2"/>
      <c r="F268" s="2"/>
      <c r="G268" s="2">
        <v>0.05</v>
      </c>
      <c r="H268" s="2"/>
      <c r="I268" s="2"/>
      <c r="J268" s="2"/>
      <c r="L268" t="s">
        <v>250</v>
      </c>
      <c r="M268" s="2">
        <v>0.05</v>
      </c>
      <c r="N268" s="2"/>
      <c r="O268" s="2"/>
      <c r="P268" s="2">
        <v>0.1</v>
      </c>
      <c r="Q268" s="2">
        <v>0.05</v>
      </c>
      <c r="R268" s="2"/>
      <c r="S268" s="2">
        <v>0.1</v>
      </c>
      <c r="T268" s="2"/>
    </row>
    <row r="269" spans="2:20" x14ac:dyDescent="0.25">
      <c r="B269" t="s">
        <v>121</v>
      </c>
      <c r="C269" s="2">
        <v>0.05</v>
      </c>
      <c r="D269" s="2">
        <v>-0.05</v>
      </c>
      <c r="E269" s="2"/>
      <c r="F269" s="2">
        <v>0.05</v>
      </c>
      <c r="G269" s="2">
        <v>0.1</v>
      </c>
      <c r="H269" s="2">
        <v>0.05</v>
      </c>
      <c r="I269" s="2"/>
      <c r="J269" s="2"/>
      <c r="L269" t="s">
        <v>1425</v>
      </c>
      <c r="M269" s="2">
        <v>0.05</v>
      </c>
      <c r="N269" s="2"/>
      <c r="O269" s="2"/>
      <c r="P269" s="2">
        <v>0.1</v>
      </c>
      <c r="Q269" s="2">
        <v>0.05</v>
      </c>
      <c r="R269" s="2"/>
      <c r="S269" s="2">
        <v>0.1</v>
      </c>
      <c r="T269" s="2"/>
    </row>
    <row r="270" spans="2:20" x14ac:dyDescent="0.25">
      <c r="B270" t="s">
        <v>122</v>
      </c>
      <c r="C270" s="2"/>
      <c r="D270" s="2">
        <v>0.1</v>
      </c>
      <c r="E270" s="2">
        <v>0.15</v>
      </c>
      <c r="F270" s="2"/>
      <c r="G270" s="2"/>
      <c r="H270" s="2"/>
      <c r="I270" s="2">
        <v>-0.1</v>
      </c>
      <c r="J270" s="2">
        <v>-0.05</v>
      </c>
      <c r="L270" t="s">
        <v>251</v>
      </c>
      <c r="M270" s="2"/>
      <c r="N270" s="2"/>
      <c r="O270" s="2"/>
      <c r="P270" s="2"/>
      <c r="Q270" s="2"/>
      <c r="R270" s="2"/>
      <c r="S270" s="2"/>
      <c r="T270" s="2"/>
    </row>
    <row r="271" spans="2:20" x14ac:dyDescent="0.25">
      <c r="B271" t="s">
        <v>123</v>
      </c>
      <c r="C271" s="2">
        <v>0.1</v>
      </c>
      <c r="D271" s="2"/>
      <c r="E271" s="2"/>
      <c r="F271" s="2"/>
      <c r="G271" s="2"/>
      <c r="H271" s="2"/>
      <c r="I271" s="2"/>
      <c r="J271" s="2"/>
      <c r="L271" t="s">
        <v>252</v>
      </c>
      <c r="M271" s="2">
        <v>-0.3</v>
      </c>
      <c r="N271" s="2">
        <v>-0.1</v>
      </c>
      <c r="O271" s="2">
        <v>-0.1</v>
      </c>
      <c r="P271" s="2">
        <v>-0.2</v>
      </c>
      <c r="Q271" s="2">
        <v>-0.2</v>
      </c>
      <c r="R271" s="2">
        <v>-0.1</v>
      </c>
      <c r="S271" s="2">
        <v>-0.3</v>
      </c>
      <c r="T271" s="2"/>
    </row>
    <row r="272" spans="2:20" x14ac:dyDescent="0.25">
      <c r="B272" t="s">
        <v>124</v>
      </c>
      <c r="C272" s="2"/>
      <c r="D272" s="2">
        <v>0.05</v>
      </c>
      <c r="E272" s="2">
        <v>0.1</v>
      </c>
      <c r="F272" s="2">
        <v>0.05</v>
      </c>
      <c r="G272" s="2">
        <v>0.05</v>
      </c>
      <c r="H272" s="2">
        <v>0.1</v>
      </c>
      <c r="I272" s="2">
        <v>-0.15</v>
      </c>
      <c r="J272" s="2"/>
      <c r="L272" t="s">
        <v>253</v>
      </c>
      <c r="M272" s="2">
        <v>-0.3</v>
      </c>
      <c r="N272" s="2">
        <v>-0.1</v>
      </c>
      <c r="O272" s="2">
        <v>-0.1</v>
      </c>
      <c r="P272" s="2">
        <v>-0.2</v>
      </c>
      <c r="Q272" s="2">
        <v>-0.2</v>
      </c>
      <c r="R272" s="2">
        <v>-0.1</v>
      </c>
      <c r="S272" s="2">
        <v>-0.3</v>
      </c>
      <c r="T272" s="2"/>
    </row>
    <row r="273" spans="2:20" x14ac:dyDescent="0.25">
      <c r="B273" t="s">
        <v>125</v>
      </c>
      <c r="C273" s="2">
        <v>0.05</v>
      </c>
      <c r="D273" s="2">
        <v>0.05</v>
      </c>
      <c r="E273" s="2">
        <v>0.05</v>
      </c>
      <c r="F273" s="2">
        <v>0.1</v>
      </c>
      <c r="G273" s="2">
        <v>0.15</v>
      </c>
      <c r="H273" s="2">
        <v>0.05</v>
      </c>
      <c r="I273" s="2">
        <v>-0.1</v>
      </c>
      <c r="J273" s="2">
        <v>-0.05</v>
      </c>
      <c r="L273" t="s">
        <v>575</v>
      </c>
      <c r="M273" s="2">
        <v>-1</v>
      </c>
      <c r="N273" s="2">
        <v>-1</v>
      </c>
      <c r="O273" s="2">
        <v>-1</v>
      </c>
      <c r="P273" s="2">
        <v>-1</v>
      </c>
      <c r="Q273" s="2">
        <v>-1</v>
      </c>
      <c r="R273" s="2">
        <v>-1</v>
      </c>
      <c r="S273" s="2">
        <v>-1</v>
      </c>
      <c r="T273" s="2"/>
    </row>
    <row r="274" spans="2:20" x14ac:dyDescent="0.25">
      <c r="B274" t="s">
        <v>126</v>
      </c>
      <c r="C274" s="2">
        <v>0.05</v>
      </c>
      <c r="D274" s="2">
        <v>0.05</v>
      </c>
      <c r="E274" s="2">
        <v>0.05</v>
      </c>
      <c r="F274" s="2"/>
      <c r="G274" s="2"/>
      <c r="H274" s="2">
        <v>0.05</v>
      </c>
      <c r="I274" s="2">
        <v>0.05</v>
      </c>
      <c r="J274" s="2">
        <v>-0.1</v>
      </c>
      <c r="L274" t="s">
        <v>576</v>
      </c>
      <c r="M274" s="2">
        <v>-0.2</v>
      </c>
      <c r="N274" s="2">
        <v>-0.05</v>
      </c>
      <c r="O274" s="2">
        <v>-0.05</v>
      </c>
      <c r="P274" s="2">
        <v>-0.2</v>
      </c>
      <c r="Q274" s="2">
        <v>-0.2</v>
      </c>
      <c r="R274" s="2">
        <v>-0.1</v>
      </c>
      <c r="S274" s="2">
        <v>-0.3</v>
      </c>
      <c r="T274" s="2"/>
    </row>
    <row r="275" spans="2:20" x14ac:dyDescent="0.25">
      <c r="L275" t="s">
        <v>254</v>
      </c>
      <c r="M275" s="2">
        <v>-1</v>
      </c>
      <c r="N275" s="2">
        <v>-1</v>
      </c>
      <c r="O275" s="2">
        <v>-1</v>
      </c>
      <c r="P275" s="2">
        <v>-1</v>
      </c>
      <c r="Q275" s="2">
        <v>-1</v>
      </c>
      <c r="R275" s="2">
        <v>-1</v>
      </c>
      <c r="S275" s="2">
        <v>-1</v>
      </c>
      <c r="T275" s="2"/>
    </row>
    <row r="276" spans="2:20" x14ac:dyDescent="0.25">
      <c r="L276" t="s">
        <v>255</v>
      </c>
      <c r="M276" s="2">
        <v>-1</v>
      </c>
      <c r="N276" s="2">
        <v>-1</v>
      </c>
      <c r="O276" s="2">
        <v>-1</v>
      </c>
      <c r="P276" s="2">
        <v>-1</v>
      </c>
      <c r="Q276" s="2">
        <v>-1</v>
      </c>
      <c r="R276" s="2">
        <v>-1</v>
      </c>
      <c r="S276" s="2">
        <v>-1</v>
      </c>
      <c r="T276" s="2"/>
    </row>
    <row r="277" spans="2:20" x14ac:dyDescent="0.25">
      <c r="B277" t="s">
        <v>31</v>
      </c>
      <c r="C277" t="s">
        <v>32</v>
      </c>
      <c r="D277" t="s">
        <v>33</v>
      </c>
      <c r="E277" t="s">
        <v>34</v>
      </c>
      <c r="F277" t="s">
        <v>35</v>
      </c>
      <c r="L277" t="s">
        <v>256</v>
      </c>
      <c r="M277" s="2">
        <v>-1</v>
      </c>
      <c r="N277" s="2">
        <v>-1</v>
      </c>
      <c r="O277" s="2">
        <v>-1</v>
      </c>
      <c r="P277" s="2">
        <v>-1</v>
      </c>
      <c r="Q277" s="2">
        <v>-1</v>
      </c>
      <c r="R277" s="2">
        <v>-1</v>
      </c>
      <c r="S277" s="2">
        <v>-1</v>
      </c>
    </row>
    <row r="278" spans="2:20" x14ac:dyDescent="0.25">
      <c r="B278" t="s">
        <v>120</v>
      </c>
      <c r="C278" t="s">
        <v>296</v>
      </c>
      <c r="D278" t="s">
        <v>296</v>
      </c>
      <c r="E278" t="s">
        <v>250</v>
      </c>
      <c r="F278" t="s">
        <v>300</v>
      </c>
    </row>
    <row r="279" spans="2:20" x14ac:dyDescent="0.25">
      <c r="B279" t="s">
        <v>121</v>
      </c>
      <c r="C279" t="s">
        <v>297</v>
      </c>
      <c r="D279" t="s">
        <v>298</v>
      </c>
      <c r="E279" t="s">
        <v>299</v>
      </c>
      <c r="F279" t="s">
        <v>302</v>
      </c>
    </row>
    <row r="280" spans="2:20" x14ac:dyDescent="0.25">
      <c r="B280" t="s">
        <v>122</v>
      </c>
      <c r="C280" t="s">
        <v>297</v>
      </c>
      <c r="D280" t="s">
        <v>303</v>
      </c>
      <c r="E280" t="s">
        <v>330</v>
      </c>
      <c r="F280" t="s">
        <v>300</v>
      </c>
    </row>
    <row r="281" spans="2:20" x14ac:dyDescent="0.25">
      <c r="B281" t="s">
        <v>123</v>
      </c>
      <c r="C281" t="s">
        <v>297</v>
      </c>
      <c r="D281" t="s">
        <v>298</v>
      </c>
      <c r="E281" t="s">
        <v>301</v>
      </c>
      <c r="F281" t="s">
        <v>302</v>
      </c>
    </row>
    <row r="282" spans="2:20" x14ac:dyDescent="0.25">
      <c r="B282" t="s">
        <v>124</v>
      </c>
      <c r="C282" t="s">
        <v>297</v>
      </c>
      <c r="D282" t="s">
        <v>304</v>
      </c>
      <c r="E282" t="s">
        <v>330</v>
      </c>
      <c r="F282" t="s">
        <v>300</v>
      </c>
    </row>
    <row r="283" spans="2:20" x14ac:dyDescent="0.25">
      <c r="B283" t="s">
        <v>125</v>
      </c>
      <c r="C283" t="s">
        <v>297</v>
      </c>
      <c r="D283" t="s">
        <v>304</v>
      </c>
      <c r="E283" t="s">
        <v>330</v>
      </c>
      <c r="F283" t="s">
        <v>300</v>
      </c>
    </row>
    <row r="284" spans="2:20" x14ac:dyDescent="0.25">
      <c r="B284" t="s">
        <v>126</v>
      </c>
      <c r="C284" t="s">
        <v>297</v>
      </c>
      <c r="D284" t="s">
        <v>296</v>
      </c>
      <c r="E284" t="s">
        <v>250</v>
      </c>
      <c r="F284" t="s">
        <v>300</v>
      </c>
    </row>
    <row r="287" spans="2:20" x14ac:dyDescent="0.25">
      <c r="B287" t="s">
        <v>3</v>
      </c>
      <c r="C287" t="s">
        <v>36</v>
      </c>
      <c r="D287" t="s">
        <v>37</v>
      </c>
      <c r="E287" t="s">
        <v>38</v>
      </c>
      <c r="F287" t="s">
        <v>39</v>
      </c>
      <c r="G287" t="s">
        <v>40</v>
      </c>
    </row>
    <row r="288" spans="2:20" x14ac:dyDescent="0.25">
      <c r="B288" t="s">
        <v>111</v>
      </c>
      <c r="C288" s="2">
        <v>0.05</v>
      </c>
      <c r="D288" t="s">
        <v>305</v>
      </c>
      <c r="E288" t="s">
        <v>296</v>
      </c>
      <c r="F288" t="s">
        <v>296</v>
      </c>
      <c r="G288" t="s">
        <v>306</v>
      </c>
    </row>
    <row r="289" spans="2:7" x14ac:dyDescent="0.25">
      <c r="B289" t="s">
        <v>112</v>
      </c>
      <c r="C289" s="2">
        <v>0.1</v>
      </c>
      <c r="D289" t="s">
        <v>296</v>
      </c>
      <c r="E289" t="s">
        <v>296</v>
      </c>
      <c r="F289" t="s">
        <v>296</v>
      </c>
      <c r="G289" t="s">
        <v>306</v>
      </c>
    </row>
    <row r="290" spans="2:7" x14ac:dyDescent="0.25">
      <c r="B290" t="s">
        <v>113</v>
      </c>
      <c r="C290" s="2">
        <v>0</v>
      </c>
      <c r="D290" t="s">
        <v>296</v>
      </c>
      <c r="E290" t="s">
        <v>296</v>
      </c>
      <c r="F290" t="s">
        <v>296</v>
      </c>
      <c r="G290" t="s">
        <v>306</v>
      </c>
    </row>
    <row r="291" spans="2:7" x14ac:dyDescent="0.25">
      <c r="B291" t="s">
        <v>114</v>
      </c>
      <c r="C291" s="2">
        <v>0</v>
      </c>
      <c r="D291" t="s">
        <v>305</v>
      </c>
      <c r="E291" t="s">
        <v>296</v>
      </c>
      <c r="F291" t="s">
        <v>296</v>
      </c>
      <c r="G291" t="s">
        <v>331</v>
      </c>
    </row>
    <row r="292" spans="2:7" x14ac:dyDescent="0.25">
      <c r="B292" t="s">
        <v>115</v>
      </c>
      <c r="C292" s="2">
        <v>0.05</v>
      </c>
      <c r="D292" t="s">
        <v>296</v>
      </c>
      <c r="E292" t="s">
        <v>296</v>
      </c>
      <c r="F292" t="s">
        <v>296</v>
      </c>
      <c r="G292" t="s">
        <v>306</v>
      </c>
    </row>
    <row r="293" spans="2:7" x14ac:dyDescent="0.25">
      <c r="B293" t="s">
        <v>116</v>
      </c>
      <c r="C293" s="2">
        <v>0.05</v>
      </c>
      <c r="D293" t="s">
        <v>296</v>
      </c>
      <c r="E293" t="s">
        <v>296</v>
      </c>
      <c r="F293" t="s">
        <v>296</v>
      </c>
      <c r="G293" t="s">
        <v>306</v>
      </c>
    </row>
    <row r="294" spans="2:7" x14ac:dyDescent="0.25">
      <c r="B294" t="s">
        <v>117</v>
      </c>
      <c r="C294" s="2">
        <v>0.05</v>
      </c>
      <c r="D294" t="s">
        <v>296</v>
      </c>
      <c r="E294" t="s">
        <v>296</v>
      </c>
      <c r="F294" t="s">
        <v>296</v>
      </c>
      <c r="G294" t="s">
        <v>306</v>
      </c>
    </row>
    <row r="295" spans="2:7" x14ac:dyDescent="0.25">
      <c r="B295" t="s">
        <v>118</v>
      </c>
      <c r="C295" s="2">
        <v>0.1</v>
      </c>
      <c r="D295" t="s">
        <v>296</v>
      </c>
      <c r="E295" t="s">
        <v>296</v>
      </c>
      <c r="F295" t="s">
        <v>296</v>
      </c>
      <c r="G295" t="s">
        <v>306</v>
      </c>
    </row>
    <row r="296" spans="2:7" x14ac:dyDescent="0.25">
      <c r="B296" t="s">
        <v>119</v>
      </c>
      <c r="C296" s="2">
        <v>0.05</v>
      </c>
      <c r="D296" t="s">
        <v>296</v>
      </c>
      <c r="E296" t="s">
        <v>305</v>
      </c>
      <c r="F296" t="s">
        <v>296</v>
      </c>
      <c r="G296" t="s">
        <v>306</v>
      </c>
    </row>
    <row r="297" spans="2:7" x14ac:dyDescent="0.25">
      <c r="B297" t="s">
        <v>499</v>
      </c>
      <c r="C297" s="2">
        <v>0.05</v>
      </c>
      <c r="D297" t="s">
        <v>296</v>
      </c>
      <c r="E297" t="s">
        <v>305</v>
      </c>
      <c r="F297" t="s">
        <v>296</v>
      </c>
      <c r="G297" t="s">
        <v>306</v>
      </c>
    </row>
    <row r="298" spans="2:7" x14ac:dyDescent="0.25">
      <c r="B298" t="s">
        <v>500</v>
      </c>
      <c r="C298" s="2">
        <v>0.05</v>
      </c>
      <c r="D298" t="s">
        <v>296</v>
      </c>
      <c r="E298" t="s">
        <v>296</v>
      </c>
      <c r="F298" t="s">
        <v>296</v>
      </c>
      <c r="G298" t="s">
        <v>306</v>
      </c>
    </row>
    <row r="300" spans="2:7" x14ac:dyDescent="0.25">
      <c r="B300" t="s">
        <v>499</v>
      </c>
      <c r="C300" t="s">
        <v>1453</v>
      </c>
      <c r="D300" t="s">
        <v>567</v>
      </c>
      <c r="E300" t="s">
        <v>51</v>
      </c>
    </row>
    <row r="301" spans="2:7" x14ac:dyDescent="0.25">
      <c r="B301">
        <v>1</v>
      </c>
      <c r="C301" t="s">
        <v>269</v>
      </c>
      <c r="D301" t="s">
        <v>557</v>
      </c>
      <c r="E301">
        <v>6</v>
      </c>
    </row>
    <row r="302" spans="2:7" x14ac:dyDescent="0.25">
      <c r="B302">
        <v>2</v>
      </c>
      <c r="C302" t="s">
        <v>263</v>
      </c>
      <c r="D302" t="s">
        <v>559</v>
      </c>
      <c r="E302">
        <v>5</v>
      </c>
    </row>
    <row r="303" spans="2:7" x14ac:dyDescent="0.25">
      <c r="B303">
        <v>3</v>
      </c>
      <c r="C303" t="s">
        <v>556</v>
      </c>
      <c r="D303" t="s">
        <v>1454</v>
      </c>
      <c r="E303">
        <v>4</v>
      </c>
    </row>
    <row r="304" spans="2:7" x14ac:dyDescent="0.25">
      <c r="B304">
        <v>4</v>
      </c>
      <c r="C304" t="s">
        <v>556</v>
      </c>
      <c r="D304" t="s">
        <v>1454</v>
      </c>
      <c r="E304">
        <v>3</v>
      </c>
    </row>
    <row r="305" spans="2:5" x14ac:dyDescent="0.25">
      <c r="B305">
        <v>5</v>
      </c>
      <c r="C305" t="s">
        <v>276</v>
      </c>
      <c r="D305" t="s">
        <v>269</v>
      </c>
      <c r="E305">
        <v>3</v>
      </c>
    </row>
    <row r="306" spans="2:5" x14ac:dyDescent="0.25">
      <c r="B306">
        <v>6</v>
      </c>
      <c r="C306" t="s">
        <v>583</v>
      </c>
      <c r="D306" t="s">
        <v>1455</v>
      </c>
      <c r="E306">
        <v>2</v>
      </c>
    </row>
    <row r="307" spans="2:5" x14ac:dyDescent="0.25">
      <c r="B307">
        <v>7</v>
      </c>
      <c r="C307" t="s">
        <v>281</v>
      </c>
      <c r="D307" t="s">
        <v>263</v>
      </c>
      <c r="E307">
        <v>2</v>
      </c>
    </row>
    <row r="308" spans="2:5" x14ac:dyDescent="0.25">
      <c r="B308">
        <v>8</v>
      </c>
      <c r="C308" t="s">
        <v>284</v>
      </c>
      <c r="D308" t="s">
        <v>1456</v>
      </c>
      <c r="E308">
        <v>1</v>
      </c>
    </row>
    <row r="309" spans="2:5" x14ac:dyDescent="0.25">
      <c r="B309">
        <v>9</v>
      </c>
      <c r="C309" t="s">
        <v>284</v>
      </c>
      <c r="D309" t="s">
        <v>1456</v>
      </c>
      <c r="E309">
        <v>1</v>
      </c>
    </row>
    <row r="310" spans="2:5" x14ac:dyDescent="0.25">
      <c r="B310">
        <v>10</v>
      </c>
      <c r="C310" t="s">
        <v>590</v>
      </c>
      <c r="D310" t="s">
        <v>1457</v>
      </c>
      <c r="E310">
        <v>0</v>
      </c>
    </row>
    <row r="311" spans="2:5" x14ac:dyDescent="0.25">
      <c r="B311">
        <v>11</v>
      </c>
      <c r="C311" t="s">
        <v>590</v>
      </c>
      <c r="D311" t="s">
        <v>1457</v>
      </c>
      <c r="E311" s="80">
        <v>0</v>
      </c>
    </row>
    <row r="312" spans="2:5" x14ac:dyDescent="0.25">
      <c r="B312">
        <v>12</v>
      </c>
      <c r="C312" t="s">
        <v>584</v>
      </c>
      <c r="D312" t="s">
        <v>276</v>
      </c>
      <c r="E312">
        <v>-1</v>
      </c>
    </row>
    <row r="313" spans="2:5" x14ac:dyDescent="0.25">
      <c r="B313">
        <v>13</v>
      </c>
      <c r="C313" t="s">
        <v>584</v>
      </c>
      <c r="D313" t="s">
        <v>276</v>
      </c>
      <c r="E313">
        <v>-1</v>
      </c>
    </row>
    <row r="314" spans="2:5" x14ac:dyDescent="0.25">
      <c r="B314">
        <v>14</v>
      </c>
      <c r="C314" t="s">
        <v>585</v>
      </c>
      <c r="D314" t="s">
        <v>583</v>
      </c>
      <c r="E314">
        <v>-2</v>
      </c>
    </row>
    <row r="315" spans="2:5" x14ac:dyDescent="0.25">
      <c r="B315">
        <v>15</v>
      </c>
      <c r="C315" t="s">
        <v>586</v>
      </c>
      <c r="D315" t="s">
        <v>1458</v>
      </c>
      <c r="E315">
        <v>-2</v>
      </c>
    </row>
    <row r="316" spans="2:5" x14ac:dyDescent="0.25">
      <c r="B316">
        <v>16</v>
      </c>
      <c r="C316" t="s">
        <v>756</v>
      </c>
      <c r="D316" t="s">
        <v>281</v>
      </c>
      <c r="E316">
        <v>-3</v>
      </c>
    </row>
    <row r="317" spans="2:5" x14ac:dyDescent="0.25">
      <c r="B317">
        <v>17</v>
      </c>
      <c r="C317" t="s">
        <v>756</v>
      </c>
      <c r="D317" t="s">
        <v>281</v>
      </c>
      <c r="E317">
        <v>-3</v>
      </c>
    </row>
    <row r="318" spans="2:5" x14ac:dyDescent="0.25">
      <c r="B318">
        <v>18</v>
      </c>
      <c r="C318" t="s">
        <v>587</v>
      </c>
      <c r="D318" t="s">
        <v>284</v>
      </c>
      <c r="E318">
        <v>-4</v>
      </c>
    </row>
    <row r="319" spans="2:5" x14ac:dyDescent="0.25">
      <c r="B319">
        <v>19</v>
      </c>
      <c r="C319" t="s">
        <v>588</v>
      </c>
      <c r="D319" t="s">
        <v>1459</v>
      </c>
      <c r="E319">
        <v>-4</v>
      </c>
    </row>
    <row r="320" spans="2:5" x14ac:dyDescent="0.25">
      <c r="B320">
        <v>20</v>
      </c>
      <c r="C320" t="s">
        <v>589</v>
      </c>
      <c r="D320" t="s">
        <v>584</v>
      </c>
      <c r="E320">
        <v>-5</v>
      </c>
    </row>
    <row r="321" spans="2:9" x14ac:dyDescent="0.25">
      <c r="B321">
        <v>21</v>
      </c>
      <c r="C321" t="s">
        <v>757</v>
      </c>
      <c r="D321" t="s">
        <v>293</v>
      </c>
      <c r="E321">
        <v>-5</v>
      </c>
    </row>
    <row r="324" spans="2:9" x14ac:dyDescent="0.25">
      <c r="B324" t="s">
        <v>1473</v>
      </c>
      <c r="C324" t="s">
        <v>1462</v>
      </c>
      <c r="D324" t="s">
        <v>1463</v>
      </c>
      <c r="E324" t="s">
        <v>1464</v>
      </c>
      <c r="F324" t="s">
        <v>1465</v>
      </c>
      <c r="H324" t="s">
        <v>1461</v>
      </c>
      <c r="I324" s="4"/>
    </row>
    <row r="325" spans="2:9" x14ac:dyDescent="0.25">
      <c r="B325">
        <v>0</v>
      </c>
      <c r="C325">
        <v>5</v>
      </c>
      <c r="D325">
        <v>1</v>
      </c>
      <c r="E325">
        <v>2</v>
      </c>
      <c r="F325">
        <v>25</v>
      </c>
      <c r="H325">
        <v>1</v>
      </c>
      <c r="I325">
        <v>19</v>
      </c>
    </row>
    <row r="326" spans="2:9" x14ac:dyDescent="0.25">
      <c r="B326">
        <v>1</v>
      </c>
      <c r="C326">
        <v>10</v>
      </c>
      <c r="D326">
        <v>1</v>
      </c>
      <c r="E326">
        <v>4</v>
      </c>
      <c r="F326">
        <v>35</v>
      </c>
      <c r="H326">
        <v>2</v>
      </c>
      <c r="I326">
        <v>16</v>
      </c>
    </row>
    <row r="327" spans="2:9" x14ac:dyDescent="0.25">
      <c r="B327">
        <v>2</v>
      </c>
      <c r="C327">
        <v>20</v>
      </c>
      <c r="D327">
        <v>2</v>
      </c>
      <c r="E327">
        <v>8</v>
      </c>
      <c r="F327">
        <v>45</v>
      </c>
      <c r="H327">
        <v>3</v>
      </c>
      <c r="I327">
        <v>16</v>
      </c>
    </row>
    <row r="328" spans="2:9" x14ac:dyDescent="0.25">
      <c r="B328">
        <v>3</v>
      </c>
      <c r="C328">
        <v>35</v>
      </c>
      <c r="D328">
        <v>3</v>
      </c>
      <c r="E328">
        <v>15</v>
      </c>
      <c r="F328">
        <v>55</v>
      </c>
      <c r="H328">
        <v>4</v>
      </c>
      <c r="I328">
        <v>15</v>
      </c>
    </row>
    <row r="329" spans="2:9" x14ac:dyDescent="0.25">
      <c r="B329">
        <v>4</v>
      </c>
      <c r="C329">
        <v>60</v>
      </c>
      <c r="D329">
        <v>4</v>
      </c>
      <c r="E329">
        <v>25</v>
      </c>
      <c r="F329">
        <v>65</v>
      </c>
      <c r="H329">
        <v>5</v>
      </c>
      <c r="I329">
        <v>15</v>
      </c>
    </row>
    <row r="330" spans="2:9" x14ac:dyDescent="0.25">
      <c r="B330">
        <v>5</v>
      </c>
      <c r="C330">
        <v>90</v>
      </c>
      <c r="D330">
        <v>5</v>
      </c>
      <c r="E330">
        <v>40</v>
      </c>
      <c r="F330">
        <v>75</v>
      </c>
      <c r="H330">
        <v>6</v>
      </c>
      <c r="I330">
        <v>13</v>
      </c>
    </row>
    <row r="331" spans="2:9" x14ac:dyDescent="0.25">
      <c r="B331">
        <v>6</v>
      </c>
      <c r="C331">
        <v>150</v>
      </c>
      <c r="D331">
        <v>6</v>
      </c>
      <c r="E331">
        <v>75</v>
      </c>
      <c r="F331">
        <v>125</v>
      </c>
      <c r="H331">
        <v>7</v>
      </c>
      <c r="I331">
        <v>13</v>
      </c>
    </row>
    <row r="332" spans="2:9" x14ac:dyDescent="0.25">
      <c r="B332">
        <v>7</v>
      </c>
      <c r="C332">
        <v>225</v>
      </c>
      <c r="D332">
        <v>8</v>
      </c>
      <c r="E332">
        <v>125</v>
      </c>
      <c r="F332">
        <v>175</v>
      </c>
      <c r="H332">
        <v>8</v>
      </c>
      <c r="I332">
        <v>12</v>
      </c>
    </row>
    <row r="333" spans="2:9" x14ac:dyDescent="0.25">
      <c r="B333">
        <v>8</v>
      </c>
      <c r="C333">
        <v>375</v>
      </c>
      <c r="D333">
        <v>10</v>
      </c>
      <c r="E333">
        <v>175</v>
      </c>
      <c r="F333">
        <v>275</v>
      </c>
      <c r="H333">
        <v>9</v>
      </c>
      <c r="I333">
        <v>12</v>
      </c>
    </row>
    <row r="334" spans="2:9" x14ac:dyDescent="0.25">
      <c r="B334">
        <v>9</v>
      </c>
      <c r="C334">
        <v>600</v>
      </c>
      <c r="D334">
        <v>12</v>
      </c>
      <c r="E334">
        <v>300</v>
      </c>
      <c r="F334">
        <v>400</v>
      </c>
      <c r="H334">
        <v>10</v>
      </c>
      <c r="I334">
        <v>10</v>
      </c>
    </row>
    <row r="335" spans="2:9" x14ac:dyDescent="0.25">
      <c r="B335">
        <v>10</v>
      </c>
      <c r="C335">
        <v>900</v>
      </c>
      <c r="D335">
        <v>14</v>
      </c>
      <c r="E335">
        <v>450</v>
      </c>
      <c r="F335">
        <v>600</v>
      </c>
      <c r="H335">
        <v>11</v>
      </c>
      <c r="I335">
        <v>10</v>
      </c>
    </row>
    <row r="336" spans="2:9" x14ac:dyDescent="0.25">
      <c r="B336">
        <v>11</v>
      </c>
      <c r="C336">
        <v>1300</v>
      </c>
      <c r="D336">
        <v>16</v>
      </c>
      <c r="E336">
        <v>700</v>
      </c>
      <c r="F336">
        <v>850</v>
      </c>
      <c r="H336">
        <v>12</v>
      </c>
      <c r="I336">
        <v>9</v>
      </c>
    </row>
    <row r="337" spans="2:9" x14ac:dyDescent="0.25">
      <c r="B337">
        <v>12</v>
      </c>
      <c r="C337">
        <v>1300</v>
      </c>
      <c r="D337">
        <v>16</v>
      </c>
      <c r="E337">
        <v>700</v>
      </c>
      <c r="F337">
        <v>850</v>
      </c>
      <c r="H337">
        <v>13</v>
      </c>
      <c r="I337">
        <v>9</v>
      </c>
    </row>
    <row r="338" spans="2:9" x14ac:dyDescent="0.25">
      <c r="B338">
        <v>13</v>
      </c>
      <c r="C338">
        <v>1800</v>
      </c>
      <c r="D338">
        <v>18</v>
      </c>
      <c r="E338">
        <v>950</v>
      </c>
      <c r="F338">
        <v>1200</v>
      </c>
      <c r="H338">
        <v>14</v>
      </c>
      <c r="I338">
        <v>8</v>
      </c>
    </row>
    <row r="339" spans="2:9" x14ac:dyDescent="0.25">
      <c r="B339">
        <v>14</v>
      </c>
      <c r="C339">
        <v>1800</v>
      </c>
      <c r="D339">
        <v>18</v>
      </c>
      <c r="E339">
        <v>950</v>
      </c>
      <c r="F339">
        <v>1200</v>
      </c>
      <c r="H339">
        <v>15</v>
      </c>
      <c r="I339">
        <v>8</v>
      </c>
    </row>
    <row r="340" spans="2:9" x14ac:dyDescent="0.25">
      <c r="B340">
        <v>15</v>
      </c>
      <c r="C340">
        <v>2400</v>
      </c>
      <c r="D340">
        <v>20</v>
      </c>
      <c r="E340">
        <v>1250</v>
      </c>
      <c r="F340">
        <v>1600</v>
      </c>
      <c r="H340">
        <v>16</v>
      </c>
      <c r="I340">
        <v>7</v>
      </c>
    </row>
    <row r="341" spans="2:9" x14ac:dyDescent="0.25">
      <c r="B341">
        <v>16</v>
      </c>
      <c r="C341">
        <v>2400</v>
      </c>
      <c r="D341">
        <v>20</v>
      </c>
      <c r="E341">
        <v>1250</v>
      </c>
      <c r="F341">
        <v>1600</v>
      </c>
      <c r="H341">
        <v>17</v>
      </c>
      <c r="I341">
        <v>7</v>
      </c>
    </row>
    <row r="342" spans="2:9" x14ac:dyDescent="0.25">
      <c r="B342">
        <v>17</v>
      </c>
      <c r="C342">
        <v>3000</v>
      </c>
      <c r="D342">
        <v>25</v>
      </c>
      <c r="E342">
        <v>1550</v>
      </c>
      <c r="F342">
        <v>2000</v>
      </c>
      <c r="H342">
        <v>18</v>
      </c>
      <c r="I342">
        <v>6</v>
      </c>
    </row>
    <row r="343" spans="2:9" x14ac:dyDescent="0.25">
      <c r="B343">
        <v>18</v>
      </c>
      <c r="C343">
        <v>3000</v>
      </c>
      <c r="D343">
        <v>25</v>
      </c>
      <c r="E343">
        <v>1550</v>
      </c>
      <c r="F343">
        <v>2000</v>
      </c>
      <c r="H343">
        <v>19</v>
      </c>
      <c r="I343">
        <v>6</v>
      </c>
    </row>
    <row r="344" spans="2:9" x14ac:dyDescent="0.25">
      <c r="B344">
        <v>19</v>
      </c>
      <c r="C344">
        <v>4000</v>
      </c>
      <c r="D344">
        <v>30</v>
      </c>
      <c r="E344">
        <v>2100</v>
      </c>
      <c r="F344">
        <v>2500</v>
      </c>
      <c r="H344">
        <v>20</v>
      </c>
      <c r="I344">
        <v>5</v>
      </c>
    </row>
    <row r="345" spans="2:9" x14ac:dyDescent="0.25">
      <c r="B345">
        <v>20</v>
      </c>
      <c r="C345">
        <v>4000</v>
      </c>
      <c r="D345">
        <v>30</v>
      </c>
      <c r="E345">
        <v>2100</v>
      </c>
      <c r="F345">
        <v>2500</v>
      </c>
      <c r="H345">
        <v>21</v>
      </c>
      <c r="I345">
        <v>5</v>
      </c>
    </row>
    <row r="346" spans="2:9" x14ac:dyDescent="0.25">
      <c r="B346">
        <v>21</v>
      </c>
      <c r="C346">
        <v>5000</v>
      </c>
      <c r="D346">
        <v>35</v>
      </c>
      <c r="E346">
        <v>2600</v>
      </c>
      <c r="F346">
        <v>3000</v>
      </c>
      <c r="H346">
        <v>22</v>
      </c>
      <c r="I346">
        <v>5</v>
      </c>
    </row>
    <row r="347" spans="2:9" x14ac:dyDescent="0.25">
      <c r="B347">
        <v>22</v>
      </c>
      <c r="C347">
        <v>5000</v>
      </c>
      <c r="D347">
        <v>35</v>
      </c>
      <c r="E347">
        <v>2600</v>
      </c>
      <c r="H347">
        <v>23</v>
      </c>
      <c r="I347">
        <v>5</v>
      </c>
    </row>
    <row r="348" spans="2:9" x14ac:dyDescent="0.25">
      <c r="B348">
        <v>23</v>
      </c>
      <c r="C348">
        <v>6000</v>
      </c>
      <c r="D348">
        <v>40</v>
      </c>
      <c r="E348">
        <v>3100</v>
      </c>
      <c r="H348">
        <v>24</v>
      </c>
      <c r="I348">
        <v>5</v>
      </c>
    </row>
    <row r="349" spans="2:9" x14ac:dyDescent="0.25">
      <c r="B349">
        <v>24</v>
      </c>
      <c r="C349">
        <v>6000</v>
      </c>
      <c r="D349">
        <v>40</v>
      </c>
      <c r="E349">
        <v>3800</v>
      </c>
      <c r="H349">
        <v>25</v>
      </c>
      <c r="I349">
        <v>5</v>
      </c>
    </row>
    <row r="350" spans="2:9" x14ac:dyDescent="0.25">
      <c r="B350">
        <v>25</v>
      </c>
      <c r="C350">
        <v>7000</v>
      </c>
      <c r="D350">
        <v>45</v>
      </c>
      <c r="E350">
        <v>3800</v>
      </c>
      <c r="H350">
        <v>26</v>
      </c>
      <c r="I350">
        <v>5</v>
      </c>
    </row>
    <row r="351" spans="2:9" x14ac:dyDescent="0.25">
      <c r="B351">
        <v>26</v>
      </c>
      <c r="C351">
        <v>7000</v>
      </c>
      <c r="D351">
        <v>45</v>
      </c>
      <c r="H351">
        <v>27</v>
      </c>
      <c r="I351">
        <v>5</v>
      </c>
    </row>
    <row r="352" spans="2:9" x14ac:dyDescent="0.25">
      <c r="B352">
        <v>27</v>
      </c>
      <c r="C352">
        <v>8000</v>
      </c>
      <c r="D352">
        <v>50</v>
      </c>
      <c r="H352">
        <v>28</v>
      </c>
      <c r="I352">
        <v>5</v>
      </c>
    </row>
    <row r="353" spans="2:9" x14ac:dyDescent="0.25">
      <c r="B353">
        <v>28</v>
      </c>
      <c r="C353">
        <v>8000</v>
      </c>
      <c r="D353">
        <v>50</v>
      </c>
      <c r="H353">
        <v>29</v>
      </c>
      <c r="I353">
        <v>5</v>
      </c>
    </row>
    <row r="354" spans="2:9" x14ac:dyDescent="0.25">
      <c r="B354">
        <v>29</v>
      </c>
      <c r="C354">
        <v>9000</v>
      </c>
      <c r="D354">
        <v>55</v>
      </c>
      <c r="H354">
        <v>30</v>
      </c>
      <c r="I354">
        <v>5</v>
      </c>
    </row>
    <row r="355" spans="2:9" x14ac:dyDescent="0.25">
      <c r="B355">
        <v>30</v>
      </c>
      <c r="C355">
        <v>9000</v>
      </c>
      <c r="D355">
        <v>55</v>
      </c>
      <c r="H355">
        <v>31</v>
      </c>
      <c r="I355">
        <v>5</v>
      </c>
    </row>
    <row r="356" spans="2:9" x14ac:dyDescent="0.25">
      <c r="B356">
        <v>31</v>
      </c>
      <c r="C356">
        <v>10000</v>
      </c>
      <c r="D356">
        <v>60</v>
      </c>
      <c r="H356">
        <v>32</v>
      </c>
      <c r="I356">
        <v>5</v>
      </c>
    </row>
    <row r="357" spans="2:9" x14ac:dyDescent="0.25">
      <c r="B357">
        <v>32</v>
      </c>
      <c r="C357">
        <v>10000</v>
      </c>
      <c r="D357">
        <v>60</v>
      </c>
      <c r="H357">
        <v>33</v>
      </c>
      <c r="I357">
        <v>5</v>
      </c>
    </row>
    <row r="358" spans="2:9" x14ac:dyDescent="0.25">
      <c r="B358">
        <v>33</v>
      </c>
      <c r="H358">
        <v>34</v>
      </c>
      <c r="I358">
        <v>5</v>
      </c>
    </row>
    <row r="359" spans="2:9" x14ac:dyDescent="0.25">
      <c r="B359">
        <v>34</v>
      </c>
      <c r="H359">
        <v>35</v>
      </c>
      <c r="I359">
        <v>5</v>
      </c>
    </row>
    <row r="360" spans="2:9" x14ac:dyDescent="0.25">
      <c r="B360">
        <v>35</v>
      </c>
      <c r="H360">
        <v>36</v>
      </c>
      <c r="I360">
        <v>5</v>
      </c>
    </row>
    <row r="361" spans="2:9" x14ac:dyDescent="0.25">
      <c r="B361">
        <v>36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V115"/>
  <sheetViews>
    <sheetView zoomScale="57" zoomScaleNormal="100" workbookViewId="0">
      <selection activeCell="N3" sqref="N3"/>
    </sheetView>
  </sheetViews>
  <sheetFormatPr baseColWidth="10" defaultColWidth="10.7109375" defaultRowHeight="15" x14ac:dyDescent="0.25"/>
  <cols>
    <col min="14" max="14" width="24.42578125" bestFit="1" customWidth="1"/>
    <col min="15" max="15" width="23.5703125" bestFit="1" customWidth="1"/>
    <col min="16" max="16" width="22.140625" bestFit="1" customWidth="1"/>
    <col min="17" max="17" width="24" bestFit="1" customWidth="1"/>
    <col min="18" max="18" width="25" bestFit="1" customWidth="1"/>
    <col min="19" max="19" width="21.5703125" bestFit="1" customWidth="1"/>
    <col min="20" max="20" width="26.85546875" bestFit="1" customWidth="1"/>
    <col min="21" max="21" width="22.85546875" bestFit="1" customWidth="1"/>
    <col min="22" max="22" width="22.140625" bestFit="1" customWidth="1"/>
  </cols>
  <sheetData>
    <row r="1" spans="2:22" x14ac:dyDescent="0.25">
      <c r="F1" t="s">
        <v>376</v>
      </c>
      <c r="G1" t="s">
        <v>380</v>
      </c>
      <c r="H1" t="s">
        <v>389</v>
      </c>
      <c r="J1" t="s">
        <v>464</v>
      </c>
      <c r="K1" t="s">
        <v>414</v>
      </c>
      <c r="N1" t="s">
        <v>455</v>
      </c>
      <c r="O1" t="s">
        <v>456</v>
      </c>
      <c r="P1" t="s">
        <v>457</v>
      </c>
      <c r="Q1" t="s">
        <v>458</v>
      </c>
      <c r="R1" t="s">
        <v>459</v>
      </c>
      <c r="S1" t="s">
        <v>460</v>
      </c>
      <c r="T1" t="s">
        <v>461</v>
      </c>
      <c r="U1" t="s">
        <v>462</v>
      </c>
      <c r="V1" t="s">
        <v>463</v>
      </c>
    </row>
    <row r="2" spans="2:22" x14ac:dyDescent="0.25">
      <c r="F2" t="s">
        <v>377</v>
      </c>
      <c r="G2" t="s">
        <v>381</v>
      </c>
      <c r="H2" t="s">
        <v>390</v>
      </c>
      <c r="J2" t="s">
        <v>306</v>
      </c>
      <c r="K2" t="s">
        <v>306</v>
      </c>
      <c r="N2" t="s">
        <v>306</v>
      </c>
      <c r="O2" t="s">
        <v>306</v>
      </c>
      <c r="P2" t="s">
        <v>306</v>
      </c>
      <c r="Q2" t="s">
        <v>306</v>
      </c>
      <c r="R2" t="s">
        <v>306</v>
      </c>
      <c r="S2" t="s">
        <v>306</v>
      </c>
      <c r="T2" t="s">
        <v>306</v>
      </c>
      <c r="U2" t="s">
        <v>306</v>
      </c>
      <c r="V2" t="s">
        <v>306</v>
      </c>
    </row>
    <row r="3" spans="2:22" x14ac:dyDescent="0.25">
      <c r="F3" t="s">
        <v>398</v>
      </c>
      <c r="G3" t="s">
        <v>382</v>
      </c>
      <c r="H3" t="s">
        <v>391</v>
      </c>
      <c r="J3" t="s">
        <v>455</v>
      </c>
      <c r="K3" t="s">
        <v>415</v>
      </c>
      <c r="N3" t="s">
        <v>431</v>
      </c>
      <c r="O3" t="s">
        <v>418</v>
      </c>
      <c r="P3" t="s">
        <v>430</v>
      </c>
      <c r="Q3" t="s">
        <v>427</v>
      </c>
      <c r="R3" t="s">
        <v>417</v>
      </c>
      <c r="S3" t="s">
        <v>416</v>
      </c>
      <c r="T3" t="s">
        <v>425</v>
      </c>
      <c r="U3" t="s">
        <v>420</v>
      </c>
      <c r="V3" t="s">
        <v>415</v>
      </c>
    </row>
    <row r="4" spans="2:22" x14ac:dyDescent="0.25">
      <c r="F4" t="s">
        <v>399</v>
      </c>
      <c r="G4" t="s">
        <v>383</v>
      </c>
      <c r="H4" t="s">
        <v>392</v>
      </c>
      <c r="J4" t="s">
        <v>456</v>
      </c>
      <c r="K4" t="s">
        <v>416</v>
      </c>
      <c r="N4" t="s">
        <v>442</v>
      </c>
      <c r="O4" t="s">
        <v>421</v>
      </c>
      <c r="P4" t="s">
        <v>435</v>
      </c>
      <c r="Q4" t="s">
        <v>439</v>
      </c>
      <c r="R4" t="s">
        <v>424</v>
      </c>
      <c r="S4" t="s">
        <v>426</v>
      </c>
      <c r="T4" t="s">
        <v>440</v>
      </c>
      <c r="U4" t="s">
        <v>422</v>
      </c>
      <c r="V4" t="s">
        <v>419</v>
      </c>
    </row>
    <row r="5" spans="2:22" x14ac:dyDescent="0.25">
      <c r="F5" t="s">
        <v>402</v>
      </c>
      <c r="G5" t="s">
        <v>384</v>
      </c>
      <c r="H5" t="s">
        <v>393</v>
      </c>
      <c r="J5" t="s">
        <v>457</v>
      </c>
      <c r="K5" t="s">
        <v>417</v>
      </c>
      <c r="N5" t="s">
        <v>444</v>
      </c>
      <c r="O5" t="s">
        <v>434</v>
      </c>
      <c r="P5" t="s">
        <v>448</v>
      </c>
      <c r="Q5" t="s">
        <v>450</v>
      </c>
      <c r="R5" t="s">
        <v>432</v>
      </c>
      <c r="S5" t="s">
        <v>428</v>
      </c>
      <c r="T5" t="s">
        <v>445</v>
      </c>
      <c r="U5" t="s">
        <v>423</v>
      </c>
      <c r="V5" t="s">
        <v>437</v>
      </c>
    </row>
    <row r="6" spans="2:22" x14ac:dyDescent="0.25">
      <c r="F6" t="s">
        <v>403</v>
      </c>
      <c r="G6" t="s">
        <v>385</v>
      </c>
      <c r="H6" t="s">
        <v>379</v>
      </c>
      <c r="J6" t="s">
        <v>458</v>
      </c>
      <c r="K6" t="s">
        <v>418</v>
      </c>
      <c r="N6" t="s">
        <v>451</v>
      </c>
      <c r="O6" t="s">
        <v>446</v>
      </c>
      <c r="Q6" t="s">
        <v>452</v>
      </c>
      <c r="R6" t="s">
        <v>449</v>
      </c>
      <c r="S6" t="s">
        <v>441</v>
      </c>
      <c r="T6" t="s">
        <v>454</v>
      </c>
      <c r="U6" t="s">
        <v>429</v>
      </c>
      <c r="V6" t="s">
        <v>443</v>
      </c>
    </row>
    <row r="7" spans="2:22" x14ac:dyDescent="0.25">
      <c r="F7" t="s">
        <v>400</v>
      </c>
      <c r="G7" t="s">
        <v>386</v>
      </c>
      <c r="H7" t="s">
        <v>394</v>
      </c>
      <c r="J7" t="s">
        <v>459</v>
      </c>
      <c r="K7" t="s">
        <v>419</v>
      </c>
      <c r="O7" t="s">
        <v>447</v>
      </c>
      <c r="U7" t="s">
        <v>433</v>
      </c>
    </row>
    <row r="8" spans="2:22" x14ac:dyDescent="0.25">
      <c r="F8" t="s">
        <v>401</v>
      </c>
      <c r="G8" t="s">
        <v>387</v>
      </c>
      <c r="H8" t="s">
        <v>395</v>
      </c>
      <c r="J8" t="s">
        <v>460</v>
      </c>
      <c r="K8" t="s">
        <v>420</v>
      </c>
      <c r="O8" t="s">
        <v>453</v>
      </c>
      <c r="U8" t="s">
        <v>436</v>
      </c>
    </row>
    <row r="9" spans="2:22" x14ac:dyDescent="0.25">
      <c r="F9" t="s">
        <v>379</v>
      </c>
      <c r="G9" t="s">
        <v>388</v>
      </c>
      <c r="H9" t="s">
        <v>396</v>
      </c>
      <c r="J9" t="s">
        <v>461</v>
      </c>
      <c r="K9" t="s">
        <v>421</v>
      </c>
      <c r="U9" t="s">
        <v>438</v>
      </c>
    </row>
    <row r="10" spans="2:22" x14ac:dyDescent="0.25">
      <c r="F10" t="s">
        <v>378</v>
      </c>
      <c r="H10" t="s">
        <v>397</v>
      </c>
      <c r="J10" t="s">
        <v>462</v>
      </c>
      <c r="K10" t="s">
        <v>422</v>
      </c>
    </row>
    <row r="11" spans="2:22" x14ac:dyDescent="0.25">
      <c r="F11" t="s">
        <v>404</v>
      </c>
      <c r="J11" t="s">
        <v>463</v>
      </c>
      <c r="K11" t="s">
        <v>423</v>
      </c>
    </row>
    <row r="12" spans="2:22" x14ac:dyDescent="0.25">
      <c r="F12" t="s">
        <v>390</v>
      </c>
      <c r="K12" t="s">
        <v>424</v>
      </c>
    </row>
    <row r="13" spans="2:22" x14ac:dyDescent="0.25">
      <c r="K13" t="s">
        <v>425</v>
      </c>
    </row>
    <row r="14" spans="2:22" x14ac:dyDescent="0.25">
      <c r="F14" t="s">
        <v>378</v>
      </c>
      <c r="K14" t="s">
        <v>426</v>
      </c>
    </row>
    <row r="15" spans="2:22" x14ac:dyDescent="0.25">
      <c r="B15" t="s">
        <v>356</v>
      </c>
      <c r="C15" t="s">
        <v>357</v>
      </c>
      <c r="D15" t="s">
        <v>357</v>
      </c>
      <c r="K15" t="s">
        <v>427</v>
      </c>
    </row>
    <row r="16" spans="2:22" x14ac:dyDescent="0.25">
      <c r="B16">
        <v>1</v>
      </c>
      <c r="D16" t="s">
        <v>306</v>
      </c>
      <c r="E16">
        <v>1</v>
      </c>
      <c r="K16" t="s">
        <v>428</v>
      </c>
    </row>
    <row r="17" spans="2:11" x14ac:dyDescent="0.25">
      <c r="B17">
        <v>2</v>
      </c>
      <c r="C17" t="s">
        <v>358</v>
      </c>
      <c r="D17" t="s">
        <v>358</v>
      </c>
      <c r="E17">
        <v>2</v>
      </c>
      <c r="K17" t="s">
        <v>429</v>
      </c>
    </row>
    <row r="18" spans="2:11" x14ac:dyDescent="0.25">
      <c r="B18">
        <v>3</v>
      </c>
      <c r="C18" t="s">
        <v>306</v>
      </c>
      <c r="D18" t="s">
        <v>359</v>
      </c>
      <c r="E18">
        <v>3</v>
      </c>
      <c r="K18" t="s">
        <v>430</v>
      </c>
    </row>
    <row r="19" spans="2:11" x14ac:dyDescent="0.25">
      <c r="B19">
        <v>4</v>
      </c>
      <c r="C19" t="s">
        <v>306</v>
      </c>
      <c r="D19" t="s">
        <v>360</v>
      </c>
      <c r="E19">
        <v>4</v>
      </c>
      <c r="K19" t="s">
        <v>431</v>
      </c>
    </row>
    <row r="20" spans="2:11" x14ac:dyDescent="0.25">
      <c r="B20">
        <v>5</v>
      </c>
      <c r="C20" t="s">
        <v>306</v>
      </c>
      <c r="D20" t="s">
        <v>146</v>
      </c>
      <c r="E20">
        <v>5</v>
      </c>
      <c r="K20" t="s">
        <v>432</v>
      </c>
    </row>
    <row r="21" spans="2:11" x14ac:dyDescent="0.25">
      <c r="B21">
        <v>6</v>
      </c>
      <c r="C21" t="s">
        <v>306</v>
      </c>
      <c r="D21" t="s">
        <v>361</v>
      </c>
      <c r="E21">
        <v>6</v>
      </c>
      <c r="K21" t="s">
        <v>433</v>
      </c>
    </row>
    <row r="22" spans="2:11" x14ac:dyDescent="0.25">
      <c r="B22">
        <v>7</v>
      </c>
      <c r="C22" t="s">
        <v>306</v>
      </c>
      <c r="D22" t="s">
        <v>362</v>
      </c>
      <c r="E22">
        <v>7</v>
      </c>
      <c r="K22" t="s">
        <v>434</v>
      </c>
    </row>
    <row r="23" spans="2:11" x14ac:dyDescent="0.25">
      <c r="B23">
        <v>8</v>
      </c>
      <c r="C23" t="s">
        <v>306</v>
      </c>
      <c r="D23" t="s">
        <v>363</v>
      </c>
      <c r="E23">
        <v>8</v>
      </c>
      <c r="K23" t="s">
        <v>435</v>
      </c>
    </row>
    <row r="24" spans="2:11" x14ac:dyDescent="0.25">
      <c r="B24">
        <v>9</v>
      </c>
      <c r="C24" t="s">
        <v>306</v>
      </c>
      <c r="D24" t="s">
        <v>364</v>
      </c>
      <c r="E24">
        <v>9</v>
      </c>
      <c r="K24" t="s">
        <v>436</v>
      </c>
    </row>
    <row r="25" spans="2:11" x14ac:dyDescent="0.25">
      <c r="B25">
        <v>10</v>
      </c>
      <c r="C25" t="s">
        <v>306</v>
      </c>
      <c r="D25" t="s">
        <v>365</v>
      </c>
      <c r="E25">
        <v>10</v>
      </c>
      <c r="K25" t="s">
        <v>437</v>
      </c>
    </row>
    <row r="26" spans="2:11" x14ac:dyDescent="0.25">
      <c r="B26">
        <v>11</v>
      </c>
      <c r="C26" t="s">
        <v>306</v>
      </c>
      <c r="D26" t="s">
        <v>366</v>
      </c>
      <c r="E26">
        <v>11</v>
      </c>
      <c r="K26" t="s">
        <v>438</v>
      </c>
    </row>
    <row r="27" spans="2:11" x14ac:dyDescent="0.25">
      <c r="B27">
        <v>12</v>
      </c>
      <c r="C27" t="s">
        <v>306</v>
      </c>
      <c r="D27" t="s">
        <v>367</v>
      </c>
      <c r="E27">
        <v>12</v>
      </c>
      <c r="K27" t="s">
        <v>439</v>
      </c>
    </row>
    <row r="28" spans="2:11" x14ac:dyDescent="0.25">
      <c r="B28">
        <v>13</v>
      </c>
      <c r="C28" t="s">
        <v>306</v>
      </c>
      <c r="D28" t="s">
        <v>368</v>
      </c>
      <c r="E28">
        <v>13</v>
      </c>
      <c r="K28" t="s">
        <v>440</v>
      </c>
    </row>
    <row r="29" spans="2:11" x14ac:dyDescent="0.25">
      <c r="B29">
        <v>14</v>
      </c>
      <c r="C29" t="s">
        <v>306</v>
      </c>
      <c r="D29" t="s">
        <v>369</v>
      </c>
      <c r="E29">
        <v>14</v>
      </c>
      <c r="K29" t="s">
        <v>441</v>
      </c>
    </row>
    <row r="30" spans="2:11" x14ac:dyDescent="0.25">
      <c r="B30">
        <v>15</v>
      </c>
      <c r="C30" t="s">
        <v>306</v>
      </c>
      <c r="D30" t="s">
        <v>370</v>
      </c>
      <c r="E30">
        <v>15</v>
      </c>
      <c r="K30" t="s">
        <v>442</v>
      </c>
    </row>
    <row r="31" spans="2:11" x14ac:dyDescent="0.25">
      <c r="B31">
        <v>16</v>
      </c>
      <c r="C31" t="s">
        <v>306</v>
      </c>
      <c r="D31" t="s">
        <v>371</v>
      </c>
      <c r="E31">
        <v>16</v>
      </c>
      <c r="K31" t="s">
        <v>443</v>
      </c>
    </row>
    <row r="32" spans="2:11" x14ac:dyDescent="0.25">
      <c r="B32">
        <v>17</v>
      </c>
      <c r="C32" t="s">
        <v>306</v>
      </c>
      <c r="D32" t="s">
        <v>373</v>
      </c>
      <c r="E32">
        <v>17</v>
      </c>
      <c r="K32" t="s">
        <v>444</v>
      </c>
    </row>
    <row r="33" spans="2:11" x14ac:dyDescent="0.25">
      <c r="B33">
        <v>18</v>
      </c>
      <c r="C33" t="s">
        <v>306</v>
      </c>
      <c r="D33" t="s">
        <v>143</v>
      </c>
      <c r="E33">
        <v>18</v>
      </c>
      <c r="K33" t="s">
        <v>445</v>
      </c>
    </row>
    <row r="34" spans="2:11" x14ac:dyDescent="0.25">
      <c r="B34">
        <v>19</v>
      </c>
      <c r="C34" t="s">
        <v>306</v>
      </c>
      <c r="D34" t="s">
        <v>374</v>
      </c>
      <c r="E34">
        <v>19</v>
      </c>
      <c r="K34" t="s">
        <v>446</v>
      </c>
    </row>
    <row r="35" spans="2:11" x14ac:dyDescent="0.25">
      <c r="B35">
        <v>20</v>
      </c>
      <c r="C35" t="s">
        <v>306</v>
      </c>
      <c r="D35" t="s">
        <v>375</v>
      </c>
      <c r="E35">
        <v>20</v>
      </c>
      <c r="K35" t="s">
        <v>447</v>
      </c>
    </row>
    <row r="36" spans="2:11" x14ac:dyDescent="0.25">
      <c r="B36">
        <v>21</v>
      </c>
      <c r="C36" t="s">
        <v>359</v>
      </c>
      <c r="K36" t="s">
        <v>448</v>
      </c>
    </row>
    <row r="37" spans="2:11" x14ac:dyDescent="0.25">
      <c r="B37">
        <v>22</v>
      </c>
      <c r="C37" t="s">
        <v>359</v>
      </c>
      <c r="K37" t="s">
        <v>449</v>
      </c>
    </row>
    <row r="38" spans="2:11" x14ac:dyDescent="0.25">
      <c r="B38">
        <v>23</v>
      </c>
      <c r="C38" t="s">
        <v>360</v>
      </c>
      <c r="K38" t="s">
        <v>450</v>
      </c>
    </row>
    <row r="39" spans="2:11" x14ac:dyDescent="0.25">
      <c r="B39">
        <v>24</v>
      </c>
      <c r="C39" t="s">
        <v>360</v>
      </c>
      <c r="K39" t="s">
        <v>451</v>
      </c>
    </row>
    <row r="40" spans="2:11" x14ac:dyDescent="0.25">
      <c r="B40">
        <v>25</v>
      </c>
      <c r="C40" t="s">
        <v>360</v>
      </c>
      <c r="K40" t="s">
        <v>452</v>
      </c>
    </row>
    <row r="41" spans="2:11" x14ac:dyDescent="0.25">
      <c r="B41">
        <v>26</v>
      </c>
      <c r="C41" t="s">
        <v>146</v>
      </c>
      <c r="K41" t="s">
        <v>453</v>
      </c>
    </row>
    <row r="42" spans="2:11" x14ac:dyDescent="0.25">
      <c r="B42">
        <v>27</v>
      </c>
      <c r="C42" t="s">
        <v>146</v>
      </c>
      <c r="K42" t="s">
        <v>454</v>
      </c>
    </row>
    <row r="43" spans="2:11" x14ac:dyDescent="0.25">
      <c r="B43">
        <v>28</v>
      </c>
      <c r="C43" t="s">
        <v>146</v>
      </c>
    </row>
    <row r="44" spans="2:11" x14ac:dyDescent="0.25">
      <c r="B44">
        <v>29</v>
      </c>
      <c r="C44" t="s">
        <v>146</v>
      </c>
    </row>
    <row r="45" spans="2:11" x14ac:dyDescent="0.25">
      <c r="B45">
        <v>30</v>
      </c>
      <c r="C45" t="s">
        <v>361</v>
      </c>
    </row>
    <row r="46" spans="2:11" x14ac:dyDescent="0.25">
      <c r="B46">
        <v>31</v>
      </c>
      <c r="C46" t="s">
        <v>361</v>
      </c>
    </row>
    <row r="47" spans="2:11" x14ac:dyDescent="0.25">
      <c r="B47">
        <v>32</v>
      </c>
      <c r="C47" t="s">
        <v>362</v>
      </c>
    </row>
    <row r="48" spans="2:11" x14ac:dyDescent="0.25">
      <c r="B48">
        <v>33</v>
      </c>
      <c r="C48" t="s">
        <v>362</v>
      </c>
    </row>
    <row r="49" spans="2:3" x14ac:dyDescent="0.25">
      <c r="B49">
        <v>34</v>
      </c>
      <c r="C49" t="s">
        <v>362</v>
      </c>
    </row>
    <row r="50" spans="2:3" x14ac:dyDescent="0.25">
      <c r="B50">
        <v>35</v>
      </c>
      <c r="C50" t="s">
        <v>363</v>
      </c>
    </row>
    <row r="51" spans="2:3" x14ac:dyDescent="0.25">
      <c r="B51">
        <v>36</v>
      </c>
      <c r="C51" t="s">
        <v>363</v>
      </c>
    </row>
    <row r="52" spans="2:3" x14ac:dyDescent="0.25">
      <c r="B52">
        <v>37</v>
      </c>
      <c r="C52" t="s">
        <v>363</v>
      </c>
    </row>
    <row r="53" spans="2:3" x14ac:dyDescent="0.25">
      <c r="B53">
        <v>38</v>
      </c>
      <c r="C53" t="s">
        <v>363</v>
      </c>
    </row>
    <row r="54" spans="2:3" x14ac:dyDescent="0.25">
      <c r="B54">
        <v>39</v>
      </c>
      <c r="C54" t="s">
        <v>363</v>
      </c>
    </row>
    <row r="55" spans="2:3" x14ac:dyDescent="0.25">
      <c r="B55">
        <v>40</v>
      </c>
      <c r="C55" t="s">
        <v>364</v>
      </c>
    </row>
    <row r="56" spans="2:3" x14ac:dyDescent="0.25">
      <c r="B56">
        <v>41</v>
      </c>
      <c r="C56" t="s">
        <v>364</v>
      </c>
    </row>
    <row r="57" spans="2:3" x14ac:dyDescent="0.25">
      <c r="B57">
        <v>42</v>
      </c>
      <c r="C57" t="s">
        <v>364</v>
      </c>
    </row>
    <row r="58" spans="2:3" x14ac:dyDescent="0.25">
      <c r="B58">
        <v>43</v>
      </c>
      <c r="C58" t="s">
        <v>365</v>
      </c>
    </row>
    <row r="59" spans="2:3" x14ac:dyDescent="0.25">
      <c r="B59">
        <v>44</v>
      </c>
      <c r="C59" t="s">
        <v>365</v>
      </c>
    </row>
    <row r="60" spans="2:3" x14ac:dyDescent="0.25">
      <c r="B60">
        <v>45</v>
      </c>
      <c r="C60" t="s">
        <v>366</v>
      </c>
    </row>
    <row r="61" spans="2:3" x14ac:dyDescent="0.25">
      <c r="B61">
        <v>46</v>
      </c>
      <c r="C61" t="s">
        <v>366</v>
      </c>
    </row>
    <row r="62" spans="2:3" x14ac:dyDescent="0.25">
      <c r="B62">
        <v>47</v>
      </c>
      <c r="C62" t="s">
        <v>366</v>
      </c>
    </row>
    <row r="63" spans="2:3" x14ac:dyDescent="0.25">
      <c r="B63">
        <v>48</v>
      </c>
      <c r="C63" t="s">
        <v>366</v>
      </c>
    </row>
    <row r="64" spans="2:3" x14ac:dyDescent="0.25">
      <c r="B64">
        <v>49</v>
      </c>
      <c r="C64" t="s">
        <v>366</v>
      </c>
    </row>
    <row r="65" spans="2:3" x14ac:dyDescent="0.25">
      <c r="B65">
        <v>50</v>
      </c>
      <c r="C65" t="s">
        <v>366</v>
      </c>
    </row>
    <row r="66" spans="2:3" x14ac:dyDescent="0.25">
      <c r="B66">
        <v>51</v>
      </c>
      <c r="C66" t="s">
        <v>367</v>
      </c>
    </row>
    <row r="67" spans="2:3" x14ac:dyDescent="0.25">
      <c r="B67">
        <v>52</v>
      </c>
      <c r="C67" t="s">
        <v>367</v>
      </c>
    </row>
    <row r="68" spans="2:3" x14ac:dyDescent="0.25">
      <c r="B68">
        <v>53</v>
      </c>
      <c r="C68" t="s">
        <v>367</v>
      </c>
    </row>
    <row r="69" spans="2:3" x14ac:dyDescent="0.25">
      <c r="B69">
        <v>54</v>
      </c>
      <c r="C69" t="s">
        <v>367</v>
      </c>
    </row>
    <row r="70" spans="2:3" x14ac:dyDescent="0.25">
      <c r="B70">
        <v>55</v>
      </c>
      <c r="C70" t="s">
        <v>367</v>
      </c>
    </row>
    <row r="71" spans="2:3" x14ac:dyDescent="0.25">
      <c r="B71">
        <v>56</v>
      </c>
      <c r="C71" t="s">
        <v>367</v>
      </c>
    </row>
    <row r="72" spans="2:3" x14ac:dyDescent="0.25">
      <c r="B72">
        <v>57</v>
      </c>
      <c r="C72" t="s">
        <v>368</v>
      </c>
    </row>
    <row r="73" spans="2:3" x14ac:dyDescent="0.25">
      <c r="B73">
        <v>58</v>
      </c>
      <c r="C73" t="s">
        <v>368</v>
      </c>
    </row>
    <row r="74" spans="2:3" x14ac:dyDescent="0.25">
      <c r="B74">
        <v>59</v>
      </c>
      <c r="C74" t="s">
        <v>369</v>
      </c>
    </row>
    <row r="75" spans="2:3" x14ac:dyDescent="0.25">
      <c r="B75">
        <v>60</v>
      </c>
      <c r="C75" t="s">
        <v>369</v>
      </c>
    </row>
    <row r="76" spans="2:3" x14ac:dyDescent="0.25">
      <c r="B76">
        <v>61</v>
      </c>
      <c r="C76" t="s">
        <v>369</v>
      </c>
    </row>
    <row r="77" spans="2:3" x14ac:dyDescent="0.25">
      <c r="B77">
        <v>62</v>
      </c>
      <c r="C77" t="s">
        <v>369</v>
      </c>
    </row>
    <row r="78" spans="2:3" x14ac:dyDescent="0.25">
      <c r="B78">
        <v>63</v>
      </c>
      <c r="C78" t="s">
        <v>369</v>
      </c>
    </row>
    <row r="79" spans="2:3" x14ac:dyDescent="0.25">
      <c r="B79">
        <v>64</v>
      </c>
      <c r="C79" t="s">
        <v>369</v>
      </c>
    </row>
    <row r="80" spans="2:3" x14ac:dyDescent="0.25">
      <c r="B80">
        <v>65</v>
      </c>
      <c r="C80" t="s">
        <v>369</v>
      </c>
    </row>
    <row r="81" spans="2:3" x14ac:dyDescent="0.25">
      <c r="B81">
        <v>66</v>
      </c>
      <c r="C81" t="s">
        <v>369</v>
      </c>
    </row>
    <row r="82" spans="2:3" x14ac:dyDescent="0.25">
      <c r="B82">
        <v>67</v>
      </c>
      <c r="C82" t="s">
        <v>369</v>
      </c>
    </row>
    <row r="83" spans="2:3" x14ac:dyDescent="0.25">
      <c r="B83">
        <v>68</v>
      </c>
      <c r="C83" t="s">
        <v>369</v>
      </c>
    </row>
    <row r="84" spans="2:3" x14ac:dyDescent="0.25">
      <c r="B84">
        <v>69</v>
      </c>
      <c r="C84" t="s">
        <v>370</v>
      </c>
    </row>
    <row r="85" spans="2:3" x14ac:dyDescent="0.25">
      <c r="B85">
        <v>70</v>
      </c>
      <c r="C85" t="s">
        <v>370</v>
      </c>
    </row>
    <row r="86" spans="2:3" x14ac:dyDescent="0.25">
      <c r="B86">
        <v>71</v>
      </c>
      <c r="C86" t="s">
        <v>370</v>
      </c>
    </row>
    <row r="87" spans="2:3" x14ac:dyDescent="0.25">
      <c r="B87">
        <v>72</v>
      </c>
      <c r="C87" t="s">
        <v>371</v>
      </c>
    </row>
    <row r="88" spans="2:3" x14ac:dyDescent="0.25">
      <c r="B88">
        <v>73</v>
      </c>
      <c r="C88" t="s">
        <v>371</v>
      </c>
    </row>
    <row r="89" spans="2:3" x14ac:dyDescent="0.25">
      <c r="B89">
        <v>74</v>
      </c>
      <c r="C89" t="s">
        <v>371</v>
      </c>
    </row>
    <row r="90" spans="2:3" x14ac:dyDescent="0.25">
      <c r="B90">
        <v>75</v>
      </c>
      <c r="C90" t="s">
        <v>371</v>
      </c>
    </row>
    <row r="91" spans="2:3" x14ac:dyDescent="0.25">
      <c r="B91">
        <v>76</v>
      </c>
      <c r="C91" t="s">
        <v>371</v>
      </c>
    </row>
    <row r="92" spans="2:3" x14ac:dyDescent="0.25">
      <c r="B92">
        <v>77</v>
      </c>
      <c r="C92" t="s">
        <v>371</v>
      </c>
    </row>
    <row r="93" spans="2:3" x14ac:dyDescent="0.25">
      <c r="B93">
        <v>78</v>
      </c>
      <c r="C93" t="s">
        <v>371</v>
      </c>
    </row>
    <row r="94" spans="2:3" x14ac:dyDescent="0.25">
      <c r="B94">
        <v>79</v>
      </c>
      <c r="C94" t="s">
        <v>371</v>
      </c>
    </row>
    <row r="95" spans="2:3" x14ac:dyDescent="0.25">
      <c r="B95">
        <v>80</v>
      </c>
      <c r="C95" t="s">
        <v>372</v>
      </c>
    </row>
    <row r="96" spans="2:3" x14ac:dyDescent="0.25">
      <c r="B96">
        <v>81</v>
      </c>
      <c r="C96" t="s">
        <v>372</v>
      </c>
    </row>
    <row r="97" spans="2:3" x14ac:dyDescent="0.25">
      <c r="B97">
        <v>82</v>
      </c>
      <c r="C97" t="s">
        <v>372</v>
      </c>
    </row>
    <row r="98" spans="2:3" x14ac:dyDescent="0.25">
      <c r="B98">
        <v>83</v>
      </c>
      <c r="C98" t="s">
        <v>372</v>
      </c>
    </row>
    <row r="99" spans="2:3" x14ac:dyDescent="0.25">
      <c r="B99">
        <v>84</v>
      </c>
      <c r="C99" t="s">
        <v>372</v>
      </c>
    </row>
    <row r="100" spans="2:3" x14ac:dyDescent="0.25">
      <c r="B100">
        <v>85</v>
      </c>
      <c r="C100" t="s">
        <v>372</v>
      </c>
    </row>
    <row r="101" spans="2:3" x14ac:dyDescent="0.25">
      <c r="B101">
        <v>86</v>
      </c>
      <c r="C101" t="s">
        <v>372</v>
      </c>
    </row>
    <row r="102" spans="2:3" x14ac:dyDescent="0.25">
      <c r="B102">
        <v>87</v>
      </c>
      <c r="C102" t="s">
        <v>372</v>
      </c>
    </row>
    <row r="103" spans="2:3" x14ac:dyDescent="0.25">
      <c r="B103">
        <v>88</v>
      </c>
      <c r="C103" t="s">
        <v>372</v>
      </c>
    </row>
    <row r="104" spans="2:3" x14ac:dyDescent="0.25">
      <c r="B104">
        <v>89</v>
      </c>
      <c r="C104" t="s">
        <v>372</v>
      </c>
    </row>
    <row r="105" spans="2:3" x14ac:dyDescent="0.25">
      <c r="B105">
        <v>90</v>
      </c>
      <c r="C105" t="s">
        <v>372</v>
      </c>
    </row>
    <row r="106" spans="2:3" x14ac:dyDescent="0.25">
      <c r="B106">
        <v>91</v>
      </c>
      <c r="C106" t="s">
        <v>372</v>
      </c>
    </row>
    <row r="107" spans="2:3" x14ac:dyDescent="0.25">
      <c r="B107">
        <v>92</v>
      </c>
      <c r="C107" t="s">
        <v>372</v>
      </c>
    </row>
    <row r="108" spans="2:3" x14ac:dyDescent="0.25">
      <c r="B108">
        <v>93</v>
      </c>
      <c r="C108" t="s">
        <v>372</v>
      </c>
    </row>
    <row r="109" spans="2:3" x14ac:dyDescent="0.25">
      <c r="B109">
        <v>94</v>
      </c>
      <c r="C109" t="s">
        <v>372</v>
      </c>
    </row>
    <row r="110" spans="2:3" x14ac:dyDescent="0.25">
      <c r="B110">
        <v>95</v>
      </c>
      <c r="C110" t="s">
        <v>373</v>
      </c>
    </row>
    <row r="111" spans="2:3" x14ac:dyDescent="0.25">
      <c r="B111">
        <v>96</v>
      </c>
      <c r="C111" t="s">
        <v>373</v>
      </c>
    </row>
    <row r="112" spans="2:3" x14ac:dyDescent="0.25">
      <c r="B112">
        <v>97</v>
      </c>
      <c r="C112" t="s">
        <v>373</v>
      </c>
    </row>
    <row r="113" spans="2:3" x14ac:dyDescent="0.25">
      <c r="B113">
        <v>98</v>
      </c>
      <c r="C113" t="s">
        <v>143</v>
      </c>
    </row>
    <row r="114" spans="2:3" x14ac:dyDescent="0.25">
      <c r="B114">
        <v>99</v>
      </c>
      <c r="C114" t="s">
        <v>143</v>
      </c>
    </row>
    <row r="115" spans="2:3" x14ac:dyDescent="0.25">
      <c r="B115">
        <v>100</v>
      </c>
      <c r="C115" t="s">
        <v>143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M1151"/>
  <sheetViews>
    <sheetView topLeftCell="A1112" workbookViewId="0">
      <selection activeCell="A1116" sqref="A1116"/>
    </sheetView>
  </sheetViews>
  <sheetFormatPr baseColWidth="10" defaultColWidth="10.7109375" defaultRowHeight="15" x14ac:dyDescent="0.25"/>
  <cols>
    <col min="2" max="2" width="14.85546875" bestFit="1" customWidth="1"/>
    <col min="3" max="11" width="12.7109375" bestFit="1" customWidth="1"/>
    <col min="12" max="12" width="13.7109375" bestFit="1" customWidth="1"/>
  </cols>
  <sheetData>
    <row r="2" spans="1:12" x14ac:dyDescent="0.25">
      <c r="B2" t="s">
        <v>111</v>
      </c>
      <c r="C2" t="s">
        <v>112</v>
      </c>
      <c r="D2" t="s">
        <v>113</v>
      </c>
      <c r="E2" t="s">
        <v>114</v>
      </c>
      <c r="F2" t="s">
        <v>115</v>
      </c>
      <c r="G2" t="s">
        <v>116</v>
      </c>
      <c r="H2" t="s">
        <v>353</v>
      </c>
      <c r="I2" t="s">
        <v>118</v>
      </c>
      <c r="J2" t="s">
        <v>119</v>
      </c>
      <c r="K2" t="s">
        <v>499</v>
      </c>
      <c r="L2" t="s">
        <v>500</v>
      </c>
    </row>
    <row r="3" spans="1:12" x14ac:dyDescent="0.25">
      <c r="A3" t="s">
        <v>501</v>
      </c>
    </row>
    <row r="4" spans="1:12" x14ac:dyDescent="0.25">
      <c r="A4">
        <v>1</v>
      </c>
      <c r="B4" t="s">
        <v>199</v>
      </c>
      <c r="C4" t="s">
        <v>208</v>
      </c>
      <c r="D4" t="s">
        <v>127</v>
      </c>
      <c r="E4" t="s">
        <v>135</v>
      </c>
      <c r="F4" t="s">
        <v>143</v>
      </c>
      <c r="G4" t="s">
        <v>153</v>
      </c>
      <c r="H4" t="s">
        <v>164</v>
      </c>
      <c r="I4" t="s">
        <v>174</v>
      </c>
      <c r="J4" t="s">
        <v>184</v>
      </c>
      <c r="K4" t="s">
        <v>208</v>
      </c>
      <c r="L4" t="s">
        <v>127</v>
      </c>
    </row>
    <row r="5" spans="1:12" x14ac:dyDescent="0.25">
      <c r="A5">
        <v>2</v>
      </c>
      <c r="B5" t="s">
        <v>200</v>
      </c>
      <c r="C5" t="s">
        <v>209</v>
      </c>
      <c r="D5" t="s">
        <v>110</v>
      </c>
      <c r="E5" t="s">
        <v>529</v>
      </c>
      <c r="F5" t="s">
        <v>144</v>
      </c>
      <c r="G5" t="s">
        <v>154</v>
      </c>
      <c r="H5" t="s">
        <v>165</v>
      </c>
      <c r="I5" t="s">
        <v>175</v>
      </c>
      <c r="J5" t="s">
        <v>185</v>
      </c>
      <c r="K5" t="s">
        <v>1437</v>
      </c>
      <c r="L5" t="s">
        <v>110</v>
      </c>
    </row>
    <row r="6" spans="1:12" x14ac:dyDescent="0.25">
      <c r="A6">
        <v>3</v>
      </c>
      <c r="B6" t="s">
        <v>201</v>
      </c>
      <c r="C6" t="s">
        <v>210</v>
      </c>
      <c r="D6" t="s">
        <v>128</v>
      </c>
      <c r="E6" t="s">
        <v>136</v>
      </c>
      <c r="F6" t="s">
        <v>145</v>
      </c>
      <c r="G6" t="s">
        <v>155</v>
      </c>
      <c r="H6" t="s">
        <v>166</v>
      </c>
      <c r="I6" t="s">
        <v>176</v>
      </c>
      <c r="J6" t="s">
        <v>186</v>
      </c>
      <c r="K6" t="s">
        <v>1438</v>
      </c>
      <c r="L6" t="s">
        <v>128</v>
      </c>
    </row>
    <row r="7" spans="1:12" x14ac:dyDescent="0.25">
      <c r="A7">
        <v>4</v>
      </c>
      <c r="B7" t="s">
        <v>202</v>
      </c>
      <c r="C7" t="s">
        <v>211</v>
      </c>
      <c r="D7" t="s">
        <v>129</v>
      </c>
      <c r="E7" t="s">
        <v>137</v>
      </c>
      <c r="F7" t="s">
        <v>146</v>
      </c>
      <c r="G7" t="s">
        <v>156</v>
      </c>
      <c r="H7" t="s">
        <v>167</v>
      </c>
      <c r="I7" t="s">
        <v>177</v>
      </c>
      <c r="J7" t="s">
        <v>187</v>
      </c>
      <c r="K7" t="s">
        <v>1439</v>
      </c>
      <c r="L7" t="s">
        <v>129</v>
      </c>
    </row>
    <row r="8" spans="1:12" x14ac:dyDescent="0.25">
      <c r="A8">
        <v>5</v>
      </c>
      <c r="B8" t="s">
        <v>203</v>
      </c>
      <c r="C8" t="s">
        <v>212</v>
      </c>
      <c r="D8" t="s">
        <v>130</v>
      </c>
      <c r="E8" t="s">
        <v>138</v>
      </c>
      <c r="F8" t="s">
        <v>147</v>
      </c>
      <c r="G8" t="s">
        <v>157</v>
      </c>
      <c r="H8" t="s">
        <v>168</v>
      </c>
      <c r="I8" t="s">
        <v>178</v>
      </c>
      <c r="J8" t="s">
        <v>188</v>
      </c>
      <c r="K8" t="s">
        <v>502</v>
      </c>
      <c r="L8" t="s">
        <v>130</v>
      </c>
    </row>
    <row r="9" spans="1:12" x14ac:dyDescent="0.25">
      <c r="A9">
        <v>6</v>
      </c>
      <c r="B9" t="s">
        <v>204</v>
      </c>
      <c r="C9" t="s">
        <v>213</v>
      </c>
      <c r="D9" t="s">
        <v>131</v>
      </c>
      <c r="E9" t="s">
        <v>139</v>
      </c>
      <c r="F9" t="s">
        <v>148</v>
      </c>
      <c r="G9" t="s">
        <v>158</v>
      </c>
      <c r="H9" t="s">
        <v>169</v>
      </c>
      <c r="I9" t="s">
        <v>179</v>
      </c>
      <c r="J9" t="s">
        <v>189</v>
      </c>
      <c r="K9" t="s">
        <v>503</v>
      </c>
      <c r="L9" t="s">
        <v>131</v>
      </c>
    </row>
    <row r="10" spans="1:12" x14ac:dyDescent="0.25">
      <c r="A10">
        <v>7</v>
      </c>
      <c r="B10" t="s">
        <v>205</v>
      </c>
      <c r="C10" t="s">
        <v>214</v>
      </c>
      <c r="D10" t="s">
        <v>132</v>
      </c>
      <c r="E10" t="s">
        <v>140</v>
      </c>
      <c r="F10" t="s">
        <v>149</v>
      </c>
      <c r="G10" t="s">
        <v>159</v>
      </c>
      <c r="H10" t="s">
        <v>170</v>
      </c>
      <c r="I10" t="s">
        <v>180</v>
      </c>
      <c r="J10" t="s">
        <v>190</v>
      </c>
      <c r="K10" t="s">
        <v>1435</v>
      </c>
      <c r="L10" t="s">
        <v>174</v>
      </c>
    </row>
    <row r="11" spans="1:12" x14ac:dyDescent="0.25">
      <c r="A11">
        <v>8</v>
      </c>
      <c r="B11" t="s">
        <v>206</v>
      </c>
      <c r="C11" t="s">
        <v>215</v>
      </c>
      <c r="D11" t="s">
        <v>133</v>
      </c>
      <c r="E11" t="s">
        <v>141</v>
      </c>
      <c r="F11" t="s">
        <v>150</v>
      </c>
      <c r="G11" t="s">
        <v>160</v>
      </c>
      <c r="H11" t="s">
        <v>171</v>
      </c>
      <c r="I11" t="s">
        <v>181</v>
      </c>
      <c r="J11" t="s">
        <v>191</v>
      </c>
      <c r="K11" t="s">
        <v>1436</v>
      </c>
      <c r="L11" t="s">
        <v>175</v>
      </c>
    </row>
    <row r="12" spans="1:12" x14ac:dyDescent="0.25">
      <c r="A12">
        <v>9</v>
      </c>
      <c r="B12" t="s">
        <v>207</v>
      </c>
      <c r="C12" t="s">
        <v>216</v>
      </c>
      <c r="D12" t="s">
        <v>134</v>
      </c>
      <c r="E12" t="s">
        <v>142</v>
      </c>
      <c r="F12" t="s">
        <v>151</v>
      </c>
      <c r="G12" t="s">
        <v>161</v>
      </c>
      <c r="H12" t="s">
        <v>172</v>
      </c>
      <c r="I12" t="s">
        <v>182</v>
      </c>
      <c r="J12" t="s">
        <v>192</v>
      </c>
      <c r="K12" t="s">
        <v>504</v>
      </c>
      <c r="L12" t="s">
        <v>176</v>
      </c>
    </row>
    <row r="13" spans="1:12" x14ac:dyDescent="0.25">
      <c r="A13">
        <v>10</v>
      </c>
      <c r="B13" t="s">
        <v>207</v>
      </c>
      <c r="C13" t="s">
        <v>217</v>
      </c>
      <c r="D13" t="s">
        <v>134</v>
      </c>
      <c r="E13" t="s">
        <v>142</v>
      </c>
      <c r="F13" t="s">
        <v>152</v>
      </c>
      <c r="G13" t="s">
        <v>162</v>
      </c>
      <c r="H13" t="s">
        <v>173</v>
      </c>
      <c r="I13" t="s">
        <v>183</v>
      </c>
      <c r="J13" t="s">
        <v>193</v>
      </c>
      <c r="K13" t="s">
        <v>505</v>
      </c>
      <c r="L13" t="s">
        <v>177</v>
      </c>
    </row>
    <row r="14" spans="1:12" x14ac:dyDescent="0.25">
      <c r="A14">
        <v>11</v>
      </c>
      <c r="B14" t="s">
        <v>207</v>
      </c>
      <c r="C14" t="s">
        <v>218</v>
      </c>
      <c r="D14" t="s">
        <v>134</v>
      </c>
      <c r="E14" t="s">
        <v>142</v>
      </c>
      <c r="F14" t="s">
        <v>152</v>
      </c>
      <c r="G14" t="s">
        <v>163</v>
      </c>
      <c r="H14" t="s">
        <v>173</v>
      </c>
      <c r="I14" t="s">
        <v>183</v>
      </c>
      <c r="J14" t="s">
        <v>194</v>
      </c>
      <c r="K14" t="s">
        <v>506</v>
      </c>
      <c r="L14" t="s">
        <v>517</v>
      </c>
    </row>
    <row r="15" spans="1:12" x14ac:dyDescent="0.25">
      <c r="A15">
        <v>12</v>
      </c>
      <c r="B15" t="s">
        <v>207</v>
      </c>
      <c r="C15" t="s">
        <v>109</v>
      </c>
      <c r="D15" t="s">
        <v>134</v>
      </c>
      <c r="E15" t="s">
        <v>142</v>
      </c>
      <c r="F15" t="s">
        <v>152</v>
      </c>
      <c r="G15" t="s">
        <v>163</v>
      </c>
      <c r="H15" t="s">
        <v>173</v>
      </c>
      <c r="I15" t="s">
        <v>183</v>
      </c>
      <c r="J15" t="s">
        <v>195</v>
      </c>
      <c r="K15" t="s">
        <v>507</v>
      </c>
      <c r="L15" t="s">
        <v>518</v>
      </c>
    </row>
    <row r="16" spans="1:12" x14ac:dyDescent="0.25">
      <c r="A16">
        <v>13</v>
      </c>
      <c r="B16" t="s">
        <v>207</v>
      </c>
      <c r="C16" t="s">
        <v>219</v>
      </c>
      <c r="D16" t="s">
        <v>134</v>
      </c>
      <c r="E16" t="s">
        <v>142</v>
      </c>
      <c r="F16" t="s">
        <v>152</v>
      </c>
      <c r="G16" t="s">
        <v>163</v>
      </c>
      <c r="H16" t="s">
        <v>173</v>
      </c>
      <c r="I16" t="s">
        <v>183</v>
      </c>
      <c r="J16" t="s">
        <v>196</v>
      </c>
      <c r="K16" t="s">
        <v>508</v>
      </c>
      <c r="L16" t="s">
        <v>519</v>
      </c>
    </row>
    <row r="17" spans="1:12" x14ac:dyDescent="0.25">
      <c r="A17">
        <v>14</v>
      </c>
      <c r="B17" t="s">
        <v>207</v>
      </c>
      <c r="C17" t="s">
        <v>220</v>
      </c>
      <c r="D17" t="s">
        <v>134</v>
      </c>
      <c r="E17" t="s">
        <v>142</v>
      </c>
      <c r="F17" t="s">
        <v>152</v>
      </c>
      <c r="G17" t="s">
        <v>163</v>
      </c>
      <c r="H17" t="s">
        <v>173</v>
      </c>
      <c r="I17" t="s">
        <v>183</v>
      </c>
      <c r="J17" t="s">
        <v>197</v>
      </c>
      <c r="K17" t="s">
        <v>509</v>
      </c>
      <c r="L17" t="s">
        <v>520</v>
      </c>
    </row>
    <row r="18" spans="1:12" x14ac:dyDescent="0.25">
      <c r="A18">
        <v>15</v>
      </c>
      <c r="B18" t="s">
        <v>207</v>
      </c>
      <c r="C18" t="s">
        <v>538</v>
      </c>
      <c r="D18" t="s">
        <v>134</v>
      </c>
      <c r="E18" t="s">
        <v>142</v>
      </c>
      <c r="F18" t="s">
        <v>152</v>
      </c>
      <c r="G18" t="s">
        <v>163</v>
      </c>
      <c r="H18" t="s">
        <v>173</v>
      </c>
      <c r="I18" t="s">
        <v>183</v>
      </c>
      <c r="J18" t="s">
        <v>198</v>
      </c>
      <c r="K18" t="s">
        <v>510</v>
      </c>
      <c r="L18" t="s">
        <v>521</v>
      </c>
    </row>
    <row r="19" spans="1:12" x14ac:dyDescent="0.25">
      <c r="A19">
        <v>16</v>
      </c>
      <c r="B19" t="s">
        <v>207</v>
      </c>
      <c r="C19" t="s">
        <v>539</v>
      </c>
      <c r="D19" t="s">
        <v>134</v>
      </c>
      <c r="E19" t="s">
        <v>142</v>
      </c>
      <c r="F19" t="s">
        <v>152</v>
      </c>
      <c r="G19" t="s">
        <v>163</v>
      </c>
      <c r="H19" t="s">
        <v>173</v>
      </c>
      <c r="I19" t="s">
        <v>183</v>
      </c>
      <c r="K19" t="s">
        <v>511</v>
      </c>
      <c r="L19" t="s">
        <v>522</v>
      </c>
    </row>
    <row r="20" spans="1:12" x14ac:dyDescent="0.25">
      <c r="A20">
        <v>17</v>
      </c>
      <c r="B20" t="s">
        <v>207</v>
      </c>
      <c r="C20" t="s">
        <v>540</v>
      </c>
      <c r="D20" t="s">
        <v>134</v>
      </c>
      <c r="E20" t="s">
        <v>142</v>
      </c>
      <c r="F20" t="s">
        <v>152</v>
      </c>
      <c r="G20" t="s">
        <v>163</v>
      </c>
      <c r="H20" t="s">
        <v>173</v>
      </c>
      <c r="I20" t="s">
        <v>183</v>
      </c>
      <c r="K20" t="s">
        <v>512</v>
      </c>
      <c r="L20" t="s">
        <v>523</v>
      </c>
    </row>
    <row r="21" spans="1:12" x14ac:dyDescent="0.25">
      <c r="A21">
        <v>18</v>
      </c>
      <c r="B21" t="s">
        <v>207</v>
      </c>
      <c r="C21" t="s">
        <v>541</v>
      </c>
      <c r="D21" t="s">
        <v>134</v>
      </c>
      <c r="E21" t="s">
        <v>142</v>
      </c>
      <c r="F21" t="s">
        <v>152</v>
      </c>
      <c r="G21" t="s">
        <v>163</v>
      </c>
      <c r="H21" t="s">
        <v>173</v>
      </c>
      <c r="I21" t="s">
        <v>183</v>
      </c>
      <c r="K21" t="s">
        <v>513</v>
      </c>
      <c r="L21" t="s">
        <v>524</v>
      </c>
    </row>
    <row r="22" spans="1:12" x14ac:dyDescent="0.25">
      <c r="A22">
        <v>19</v>
      </c>
      <c r="B22" t="s">
        <v>207</v>
      </c>
      <c r="C22" t="s">
        <v>542</v>
      </c>
      <c r="D22" t="s">
        <v>134</v>
      </c>
      <c r="E22" t="s">
        <v>142</v>
      </c>
      <c r="F22" t="s">
        <v>152</v>
      </c>
      <c r="G22" t="s">
        <v>163</v>
      </c>
      <c r="H22" t="s">
        <v>173</v>
      </c>
      <c r="I22" t="s">
        <v>183</v>
      </c>
      <c r="K22" t="s">
        <v>514</v>
      </c>
      <c r="L22" t="s">
        <v>525</v>
      </c>
    </row>
    <row r="23" spans="1:12" x14ac:dyDescent="0.25">
      <c r="A23">
        <v>20</v>
      </c>
      <c r="B23" t="s">
        <v>207</v>
      </c>
      <c r="C23" t="s">
        <v>543</v>
      </c>
      <c r="D23" t="s">
        <v>134</v>
      </c>
      <c r="E23" t="s">
        <v>142</v>
      </c>
      <c r="F23" t="s">
        <v>152</v>
      </c>
      <c r="G23" t="s">
        <v>163</v>
      </c>
      <c r="H23" t="s">
        <v>173</v>
      </c>
      <c r="I23" t="s">
        <v>183</v>
      </c>
      <c r="K23" t="s">
        <v>515</v>
      </c>
      <c r="L23" t="s">
        <v>526</v>
      </c>
    </row>
    <row r="24" spans="1:12" x14ac:dyDescent="0.25">
      <c r="A24">
        <v>21</v>
      </c>
      <c r="B24" t="s">
        <v>207</v>
      </c>
      <c r="C24" t="s">
        <v>544</v>
      </c>
      <c r="D24" t="s">
        <v>134</v>
      </c>
      <c r="E24" t="s">
        <v>142</v>
      </c>
      <c r="F24" t="s">
        <v>152</v>
      </c>
      <c r="G24" t="s">
        <v>163</v>
      </c>
      <c r="H24" t="s">
        <v>173</v>
      </c>
      <c r="I24" t="s">
        <v>183</v>
      </c>
      <c r="K24" t="s">
        <v>516</v>
      </c>
      <c r="L24" t="s">
        <v>527</v>
      </c>
    </row>
    <row r="25" spans="1:12" x14ac:dyDescent="0.25">
      <c r="A25">
        <v>22</v>
      </c>
      <c r="B25" t="s">
        <v>207</v>
      </c>
      <c r="C25" t="s">
        <v>545</v>
      </c>
      <c r="D25" t="s">
        <v>134</v>
      </c>
      <c r="E25" t="s">
        <v>142</v>
      </c>
      <c r="F25" t="s">
        <v>152</v>
      </c>
      <c r="G25" t="s">
        <v>163</v>
      </c>
      <c r="H25" t="s">
        <v>173</v>
      </c>
      <c r="I25" t="s">
        <v>183</v>
      </c>
      <c r="L25" t="s">
        <v>528</v>
      </c>
    </row>
    <row r="26" spans="1:12" x14ac:dyDescent="0.25">
      <c r="A26">
        <v>23</v>
      </c>
      <c r="B26" t="s">
        <v>207</v>
      </c>
      <c r="C26" t="s">
        <v>546</v>
      </c>
      <c r="D26" t="s">
        <v>134</v>
      </c>
      <c r="E26" t="s">
        <v>142</v>
      </c>
      <c r="F26" t="s">
        <v>152</v>
      </c>
      <c r="G26" t="s">
        <v>163</v>
      </c>
      <c r="H26" t="s">
        <v>173</v>
      </c>
      <c r="I26" t="s">
        <v>183</v>
      </c>
      <c r="L26" t="s">
        <v>528</v>
      </c>
    </row>
    <row r="27" spans="1:12" x14ac:dyDescent="0.25">
      <c r="A27">
        <v>24</v>
      </c>
      <c r="B27" t="s">
        <v>207</v>
      </c>
      <c r="D27" t="s">
        <v>134</v>
      </c>
      <c r="E27" t="s">
        <v>142</v>
      </c>
      <c r="F27" t="s">
        <v>152</v>
      </c>
      <c r="G27" t="s">
        <v>163</v>
      </c>
      <c r="H27" t="s">
        <v>173</v>
      </c>
      <c r="I27" t="s">
        <v>183</v>
      </c>
      <c r="L27" t="s">
        <v>528</v>
      </c>
    </row>
    <row r="28" spans="1:12" x14ac:dyDescent="0.25">
      <c r="A28">
        <v>25</v>
      </c>
      <c r="B28" t="s">
        <v>207</v>
      </c>
      <c r="D28" t="s">
        <v>134</v>
      </c>
      <c r="E28" t="s">
        <v>142</v>
      </c>
      <c r="F28" t="s">
        <v>152</v>
      </c>
      <c r="G28" t="s">
        <v>163</v>
      </c>
      <c r="H28" t="s">
        <v>173</v>
      </c>
      <c r="I28" t="s">
        <v>183</v>
      </c>
      <c r="L28" t="s">
        <v>528</v>
      </c>
    </row>
    <row r="29" spans="1:12" x14ac:dyDescent="0.25">
      <c r="A29">
        <v>26</v>
      </c>
      <c r="B29" t="s">
        <v>207</v>
      </c>
      <c r="D29" t="s">
        <v>134</v>
      </c>
      <c r="E29" t="s">
        <v>142</v>
      </c>
      <c r="F29" t="s">
        <v>152</v>
      </c>
      <c r="G29" t="s">
        <v>163</v>
      </c>
      <c r="H29" t="s">
        <v>173</v>
      </c>
      <c r="I29" t="s">
        <v>183</v>
      </c>
      <c r="L29" t="s">
        <v>528</v>
      </c>
    </row>
    <row r="30" spans="1:12" x14ac:dyDescent="0.25">
      <c r="A30">
        <v>27</v>
      </c>
      <c r="B30" t="s">
        <v>207</v>
      </c>
      <c r="D30" t="s">
        <v>134</v>
      </c>
      <c r="E30" t="s">
        <v>142</v>
      </c>
      <c r="F30" t="s">
        <v>152</v>
      </c>
      <c r="G30" t="s">
        <v>163</v>
      </c>
      <c r="H30" t="s">
        <v>173</v>
      </c>
      <c r="I30" t="s">
        <v>183</v>
      </c>
      <c r="L30" t="s">
        <v>528</v>
      </c>
    </row>
    <row r="31" spans="1:12" x14ac:dyDescent="0.25">
      <c r="A31">
        <v>28</v>
      </c>
      <c r="B31" t="s">
        <v>207</v>
      </c>
      <c r="D31" t="s">
        <v>134</v>
      </c>
      <c r="E31" t="s">
        <v>142</v>
      </c>
      <c r="F31" t="s">
        <v>152</v>
      </c>
      <c r="G31" t="s">
        <v>163</v>
      </c>
      <c r="H31" t="s">
        <v>173</v>
      </c>
      <c r="I31" t="s">
        <v>183</v>
      </c>
      <c r="L31" t="s">
        <v>528</v>
      </c>
    </row>
    <row r="32" spans="1:12" x14ac:dyDescent="0.25">
      <c r="A32">
        <v>29</v>
      </c>
      <c r="B32" t="s">
        <v>207</v>
      </c>
      <c r="D32" t="s">
        <v>134</v>
      </c>
      <c r="E32" t="s">
        <v>142</v>
      </c>
      <c r="F32" t="s">
        <v>152</v>
      </c>
      <c r="G32" t="s">
        <v>163</v>
      </c>
      <c r="H32" t="s">
        <v>173</v>
      </c>
      <c r="I32" t="s">
        <v>183</v>
      </c>
      <c r="L32" t="s">
        <v>528</v>
      </c>
    </row>
    <row r="33" spans="1:12" x14ac:dyDescent="0.25">
      <c r="A33">
        <v>30</v>
      </c>
      <c r="B33" t="s">
        <v>207</v>
      </c>
      <c r="D33" t="s">
        <v>134</v>
      </c>
      <c r="E33" t="s">
        <v>142</v>
      </c>
      <c r="F33" t="s">
        <v>152</v>
      </c>
      <c r="G33" t="s">
        <v>163</v>
      </c>
      <c r="H33" t="s">
        <v>173</v>
      </c>
      <c r="I33" t="s">
        <v>183</v>
      </c>
      <c r="L33" t="s">
        <v>528</v>
      </c>
    </row>
    <row r="34" spans="1:12" x14ac:dyDescent="0.25">
      <c r="A34">
        <v>31</v>
      </c>
      <c r="B34" t="s">
        <v>207</v>
      </c>
      <c r="D34" t="s">
        <v>134</v>
      </c>
      <c r="E34" t="s">
        <v>142</v>
      </c>
      <c r="F34" t="s">
        <v>152</v>
      </c>
      <c r="G34" t="s">
        <v>163</v>
      </c>
      <c r="H34" t="s">
        <v>173</v>
      </c>
      <c r="I34" t="s">
        <v>183</v>
      </c>
      <c r="L34" t="s">
        <v>528</v>
      </c>
    </row>
    <row r="35" spans="1:12" x14ac:dyDescent="0.25">
      <c r="A35">
        <v>32</v>
      </c>
      <c r="B35" t="s">
        <v>207</v>
      </c>
      <c r="D35" t="s">
        <v>134</v>
      </c>
      <c r="E35" t="s">
        <v>142</v>
      </c>
      <c r="F35" t="s">
        <v>152</v>
      </c>
      <c r="G35" t="s">
        <v>163</v>
      </c>
      <c r="H35" t="s">
        <v>173</v>
      </c>
      <c r="I35" t="s">
        <v>183</v>
      </c>
      <c r="L35" t="s">
        <v>528</v>
      </c>
    </row>
    <row r="36" spans="1:12" x14ac:dyDescent="0.25">
      <c r="A36">
        <v>33</v>
      </c>
      <c r="B36" t="s">
        <v>207</v>
      </c>
      <c r="D36" t="s">
        <v>134</v>
      </c>
      <c r="E36" t="s">
        <v>142</v>
      </c>
      <c r="F36" t="s">
        <v>152</v>
      </c>
      <c r="G36" t="s">
        <v>163</v>
      </c>
      <c r="H36" t="s">
        <v>173</v>
      </c>
      <c r="I36" t="s">
        <v>183</v>
      </c>
      <c r="L36" t="s">
        <v>528</v>
      </c>
    </row>
    <row r="37" spans="1:12" x14ac:dyDescent="0.25">
      <c r="A37">
        <v>34</v>
      </c>
      <c r="B37" t="s">
        <v>207</v>
      </c>
      <c r="D37" t="s">
        <v>134</v>
      </c>
      <c r="E37" t="s">
        <v>142</v>
      </c>
      <c r="F37" t="s">
        <v>152</v>
      </c>
      <c r="G37" t="s">
        <v>163</v>
      </c>
      <c r="H37" t="s">
        <v>173</v>
      </c>
      <c r="I37" t="s">
        <v>183</v>
      </c>
    </row>
    <row r="38" spans="1:12" x14ac:dyDescent="0.25">
      <c r="A38">
        <v>35</v>
      </c>
      <c r="B38" t="s">
        <v>207</v>
      </c>
      <c r="D38" t="s">
        <v>134</v>
      </c>
      <c r="E38" t="s">
        <v>142</v>
      </c>
      <c r="F38" t="s">
        <v>152</v>
      </c>
      <c r="G38" t="s">
        <v>163</v>
      </c>
      <c r="H38" t="s">
        <v>173</v>
      </c>
      <c r="I38" t="s">
        <v>183</v>
      </c>
    </row>
    <row r="39" spans="1:12" x14ac:dyDescent="0.25">
      <c r="A39">
        <v>36</v>
      </c>
      <c r="B39" t="s">
        <v>207</v>
      </c>
      <c r="D39" t="s">
        <v>134</v>
      </c>
      <c r="E39" t="s">
        <v>142</v>
      </c>
      <c r="F39" t="s">
        <v>152</v>
      </c>
      <c r="G39" t="s">
        <v>163</v>
      </c>
      <c r="H39" t="s">
        <v>173</v>
      </c>
      <c r="I39" t="s">
        <v>183</v>
      </c>
    </row>
    <row r="40" spans="1:12" x14ac:dyDescent="0.25">
      <c r="A40" t="s">
        <v>44</v>
      </c>
    </row>
    <row r="41" spans="1:12" x14ac:dyDescent="0.25">
      <c r="A41" t="s">
        <v>54</v>
      </c>
      <c r="B41" t="s">
        <v>111</v>
      </c>
      <c r="C41" t="s">
        <v>112</v>
      </c>
      <c r="D41" t="s">
        <v>113</v>
      </c>
      <c r="E41" t="s">
        <v>114</v>
      </c>
      <c r="F41" t="s">
        <v>115</v>
      </c>
      <c r="G41" t="s">
        <v>116</v>
      </c>
      <c r="H41" t="s">
        <v>353</v>
      </c>
      <c r="I41" t="s">
        <v>118</v>
      </c>
      <c r="J41" t="s">
        <v>119</v>
      </c>
      <c r="K41" t="s">
        <v>499</v>
      </c>
      <c r="L41" t="s">
        <v>500</v>
      </c>
    </row>
    <row r="42" spans="1:12" x14ac:dyDescent="0.25">
      <c r="A42">
        <v>1</v>
      </c>
      <c r="B42" s="2">
        <v>-1</v>
      </c>
      <c r="C42" s="2">
        <v>-1</v>
      </c>
      <c r="D42" s="2">
        <v>-1</v>
      </c>
      <c r="E42" s="2">
        <v>-1</v>
      </c>
      <c r="F42" s="2">
        <v>-1</v>
      </c>
      <c r="G42" s="2">
        <v>-1</v>
      </c>
      <c r="H42" s="2">
        <v>-1</v>
      </c>
      <c r="I42" s="2">
        <v>0.3</v>
      </c>
      <c r="K42" s="2">
        <v>-1</v>
      </c>
    </row>
    <row r="43" spans="1:12" x14ac:dyDescent="0.25">
      <c r="A43">
        <v>2</v>
      </c>
      <c r="B43" s="2">
        <v>-1</v>
      </c>
      <c r="C43" s="2">
        <v>-1</v>
      </c>
      <c r="D43" s="2">
        <v>-1</v>
      </c>
      <c r="E43" s="2">
        <v>-1</v>
      </c>
      <c r="F43" s="2">
        <v>-1</v>
      </c>
      <c r="G43" s="2">
        <v>-1</v>
      </c>
      <c r="H43" s="2">
        <v>-1</v>
      </c>
      <c r="I43" s="2">
        <v>0.35</v>
      </c>
      <c r="K43" s="2">
        <v>-1</v>
      </c>
    </row>
    <row r="44" spans="1:12" x14ac:dyDescent="0.25">
      <c r="A44">
        <v>3</v>
      </c>
      <c r="B44" s="2">
        <v>-1</v>
      </c>
      <c r="C44" s="2">
        <v>-1</v>
      </c>
      <c r="D44" s="2">
        <v>-1</v>
      </c>
      <c r="E44" s="2">
        <v>-1</v>
      </c>
      <c r="F44" s="2">
        <v>-1</v>
      </c>
      <c r="G44" s="2">
        <v>-1</v>
      </c>
      <c r="H44" s="2">
        <v>-1</v>
      </c>
      <c r="I44" s="2">
        <v>0.4</v>
      </c>
      <c r="J44" s="2">
        <v>0.3</v>
      </c>
      <c r="K44" s="2">
        <v>-1</v>
      </c>
    </row>
    <row r="45" spans="1:12" x14ac:dyDescent="0.25">
      <c r="A45">
        <v>4</v>
      </c>
      <c r="B45" s="2">
        <v>-1</v>
      </c>
      <c r="C45" s="2">
        <v>-1</v>
      </c>
      <c r="D45" s="2">
        <v>-1</v>
      </c>
      <c r="E45" s="2">
        <v>-1</v>
      </c>
      <c r="F45" s="2">
        <v>-1</v>
      </c>
      <c r="G45" s="2">
        <v>-1</v>
      </c>
      <c r="H45" s="2">
        <v>-1</v>
      </c>
      <c r="I45" s="2">
        <v>0.45</v>
      </c>
      <c r="J45" s="2">
        <v>0.35</v>
      </c>
      <c r="K45" s="2">
        <v>-1</v>
      </c>
    </row>
    <row r="46" spans="1:12" x14ac:dyDescent="0.25">
      <c r="A46">
        <v>5</v>
      </c>
      <c r="B46" s="2">
        <v>-1</v>
      </c>
      <c r="C46" s="2">
        <v>-1</v>
      </c>
      <c r="D46" s="2">
        <v>-1</v>
      </c>
      <c r="E46" s="2">
        <v>-1</v>
      </c>
      <c r="F46" s="2">
        <v>-1</v>
      </c>
      <c r="G46" s="2">
        <v>-1</v>
      </c>
      <c r="H46" s="2">
        <v>-1</v>
      </c>
      <c r="I46" s="2">
        <v>0.5</v>
      </c>
      <c r="J46" s="2">
        <v>0.4</v>
      </c>
      <c r="K46" s="2">
        <v>-1</v>
      </c>
    </row>
    <row r="47" spans="1:12" x14ac:dyDescent="0.25">
      <c r="A47">
        <v>6</v>
      </c>
      <c r="B47" s="2">
        <v>-1</v>
      </c>
      <c r="C47" s="2">
        <v>-1</v>
      </c>
      <c r="D47" s="2">
        <v>-1</v>
      </c>
      <c r="E47" s="2">
        <v>-1</v>
      </c>
      <c r="F47" s="2">
        <v>-1</v>
      </c>
      <c r="G47" s="2">
        <v>-1</v>
      </c>
      <c r="H47" s="2">
        <v>-1</v>
      </c>
      <c r="I47" s="2">
        <v>0.55000000000000004</v>
      </c>
      <c r="J47" s="2">
        <v>0.45</v>
      </c>
      <c r="K47" s="2">
        <v>-1</v>
      </c>
    </row>
    <row r="48" spans="1:12" x14ac:dyDescent="0.25">
      <c r="A48">
        <v>7</v>
      </c>
      <c r="B48" s="2">
        <v>-1</v>
      </c>
      <c r="C48" s="2">
        <v>-1</v>
      </c>
      <c r="D48" s="2">
        <v>-1</v>
      </c>
      <c r="E48" s="2">
        <v>-1</v>
      </c>
      <c r="F48" s="2">
        <v>-1</v>
      </c>
      <c r="G48" s="2">
        <v>-1</v>
      </c>
      <c r="H48" s="2">
        <v>-1</v>
      </c>
      <c r="I48" s="2">
        <v>0.6</v>
      </c>
      <c r="J48" s="2">
        <v>0.5</v>
      </c>
      <c r="K48" s="2">
        <v>-1</v>
      </c>
      <c r="L48" s="2">
        <v>0.3</v>
      </c>
    </row>
    <row r="49" spans="1:12" x14ac:dyDescent="0.25">
      <c r="A49">
        <v>8</v>
      </c>
      <c r="B49" s="2">
        <v>-1</v>
      </c>
      <c r="C49" s="2">
        <v>-1</v>
      </c>
      <c r="D49" s="2">
        <v>-1</v>
      </c>
      <c r="E49" s="2">
        <v>-1</v>
      </c>
      <c r="F49" s="2">
        <v>-1</v>
      </c>
      <c r="G49" s="2">
        <v>-1</v>
      </c>
      <c r="H49" s="2">
        <v>-1</v>
      </c>
      <c r="I49" s="2">
        <v>0.65</v>
      </c>
      <c r="J49" s="2">
        <v>0.55000000000000004</v>
      </c>
      <c r="K49" s="2">
        <v>-1</v>
      </c>
      <c r="L49" s="2">
        <v>0.35</v>
      </c>
    </row>
    <row r="50" spans="1:12" x14ac:dyDescent="0.25">
      <c r="A50">
        <v>9</v>
      </c>
      <c r="B50" s="2">
        <v>-1</v>
      </c>
      <c r="C50" s="2">
        <v>-1</v>
      </c>
      <c r="D50" s="2">
        <v>-1</v>
      </c>
      <c r="E50" s="2">
        <v>-1</v>
      </c>
      <c r="F50" s="2">
        <v>-1</v>
      </c>
      <c r="G50" s="2">
        <v>-1</v>
      </c>
      <c r="H50" s="2">
        <v>-1</v>
      </c>
      <c r="I50" s="2">
        <v>0.7</v>
      </c>
      <c r="J50" s="2">
        <v>0.6</v>
      </c>
      <c r="K50" s="2">
        <v>-1</v>
      </c>
      <c r="L50" s="2">
        <v>0.4</v>
      </c>
    </row>
    <row r="51" spans="1:12" x14ac:dyDescent="0.25">
      <c r="A51">
        <v>10</v>
      </c>
      <c r="B51" s="2">
        <v>-1</v>
      </c>
      <c r="C51" s="2">
        <v>-1</v>
      </c>
      <c r="D51" s="2">
        <v>-1</v>
      </c>
      <c r="E51" s="2">
        <v>-1</v>
      </c>
      <c r="F51" s="2">
        <v>-1</v>
      </c>
      <c r="G51" s="2">
        <v>-1</v>
      </c>
      <c r="H51" s="2">
        <v>-1</v>
      </c>
      <c r="I51" s="2">
        <v>0.8</v>
      </c>
      <c r="J51" s="2">
        <v>0.65</v>
      </c>
      <c r="K51" s="2">
        <v>-1</v>
      </c>
      <c r="L51" s="2">
        <v>0.45</v>
      </c>
    </row>
    <row r="52" spans="1:12" x14ac:dyDescent="0.25">
      <c r="A52">
        <v>11</v>
      </c>
      <c r="B52" s="2">
        <v>-1</v>
      </c>
      <c r="C52" s="2">
        <v>-1</v>
      </c>
      <c r="D52" s="2">
        <v>-1</v>
      </c>
      <c r="E52" s="2">
        <v>-1</v>
      </c>
      <c r="F52" s="2">
        <v>-1</v>
      </c>
      <c r="G52" s="2">
        <v>-1</v>
      </c>
      <c r="H52" s="2">
        <v>-1</v>
      </c>
      <c r="I52" s="2">
        <v>0.9</v>
      </c>
      <c r="J52" s="2">
        <v>0.7</v>
      </c>
      <c r="K52" s="2">
        <v>-1</v>
      </c>
      <c r="L52" s="2">
        <v>0.5</v>
      </c>
    </row>
    <row r="53" spans="1:12" x14ac:dyDescent="0.25">
      <c r="A53">
        <v>12</v>
      </c>
      <c r="B53" s="2">
        <v>-1</v>
      </c>
      <c r="C53" s="2">
        <v>-1</v>
      </c>
      <c r="D53" s="2">
        <v>-1</v>
      </c>
      <c r="E53" s="2">
        <v>-1</v>
      </c>
      <c r="F53" s="2">
        <v>-1</v>
      </c>
      <c r="G53" s="2">
        <v>-1</v>
      </c>
      <c r="H53" s="2">
        <v>-1</v>
      </c>
      <c r="I53" s="2">
        <v>1</v>
      </c>
      <c r="J53" s="2">
        <v>0.8</v>
      </c>
      <c r="K53" s="2">
        <v>-1</v>
      </c>
      <c r="L53" s="2">
        <v>0.5</v>
      </c>
    </row>
    <row r="54" spans="1:12" x14ac:dyDescent="0.25">
      <c r="A54">
        <v>13</v>
      </c>
      <c r="B54" s="2">
        <v>-1</v>
      </c>
      <c r="C54" s="2">
        <v>-1</v>
      </c>
      <c r="D54" s="2">
        <v>-1</v>
      </c>
      <c r="E54" s="2">
        <v>-1</v>
      </c>
      <c r="F54" s="2">
        <v>-1</v>
      </c>
      <c r="G54" s="2">
        <v>-1</v>
      </c>
      <c r="H54" s="2">
        <v>-1</v>
      </c>
      <c r="I54" s="2">
        <v>1.05</v>
      </c>
      <c r="J54" s="2">
        <v>0.9</v>
      </c>
      <c r="K54" s="2">
        <v>-1</v>
      </c>
      <c r="L54" s="2">
        <v>0.5</v>
      </c>
    </row>
    <row r="55" spans="1:12" x14ac:dyDescent="0.25">
      <c r="A55">
        <v>14</v>
      </c>
      <c r="B55" s="2">
        <v>-1</v>
      </c>
      <c r="C55" s="2">
        <v>-1</v>
      </c>
      <c r="D55" s="2">
        <v>-1</v>
      </c>
      <c r="E55" s="2">
        <v>-1</v>
      </c>
      <c r="F55" s="2">
        <v>-1</v>
      </c>
      <c r="G55" s="2">
        <v>-1</v>
      </c>
      <c r="H55" s="2">
        <v>-1</v>
      </c>
      <c r="I55" s="2">
        <v>1.1000000000000001</v>
      </c>
      <c r="J55" s="2">
        <v>1</v>
      </c>
      <c r="K55" s="2">
        <v>-1</v>
      </c>
      <c r="L55" s="2">
        <v>0.5</v>
      </c>
    </row>
    <row r="56" spans="1:12" x14ac:dyDescent="0.25">
      <c r="A56">
        <v>15</v>
      </c>
      <c r="B56" s="2">
        <v>-1</v>
      </c>
      <c r="C56" s="2">
        <v>-1</v>
      </c>
      <c r="D56" s="2">
        <v>-1</v>
      </c>
      <c r="E56" s="2">
        <v>-1</v>
      </c>
      <c r="F56" s="2">
        <v>-1</v>
      </c>
      <c r="G56" s="2">
        <v>-1</v>
      </c>
      <c r="H56" s="2">
        <v>-1</v>
      </c>
      <c r="I56" s="2">
        <v>1.1499999999999999</v>
      </c>
      <c r="J56" s="2">
        <v>1.05</v>
      </c>
      <c r="K56" s="2">
        <v>-1</v>
      </c>
      <c r="L56" s="2">
        <v>0.5</v>
      </c>
    </row>
    <row r="57" spans="1:12" x14ac:dyDescent="0.25">
      <c r="A57">
        <v>16</v>
      </c>
      <c r="B57" s="2">
        <v>-1</v>
      </c>
      <c r="C57" s="2">
        <v>-1</v>
      </c>
      <c r="D57" s="2">
        <v>-1</v>
      </c>
      <c r="E57" s="2">
        <v>-1</v>
      </c>
      <c r="F57" s="2">
        <v>-1</v>
      </c>
      <c r="G57" s="2">
        <v>-1</v>
      </c>
      <c r="H57" s="2">
        <v>-1</v>
      </c>
      <c r="I57" s="2">
        <v>1.25</v>
      </c>
      <c r="J57" s="2"/>
      <c r="K57" s="2">
        <v>-1</v>
      </c>
      <c r="L57" s="2">
        <v>0.5</v>
      </c>
    </row>
    <row r="58" spans="1:12" x14ac:dyDescent="0.25">
      <c r="A58">
        <v>17</v>
      </c>
      <c r="B58" s="2">
        <v>-1</v>
      </c>
      <c r="C58" s="2">
        <v>-1</v>
      </c>
      <c r="D58" s="2">
        <v>-1</v>
      </c>
      <c r="E58" s="2">
        <v>-1</v>
      </c>
      <c r="F58" s="2">
        <v>-1</v>
      </c>
      <c r="G58" s="2">
        <v>-1</v>
      </c>
      <c r="H58" s="2">
        <v>-1</v>
      </c>
      <c r="I58" s="2">
        <v>1.25</v>
      </c>
      <c r="J58" s="2"/>
      <c r="K58" s="2">
        <v>-1</v>
      </c>
      <c r="L58" s="2">
        <v>0.5</v>
      </c>
    </row>
    <row r="59" spans="1:12" x14ac:dyDescent="0.25">
      <c r="A59">
        <v>18</v>
      </c>
      <c r="B59" s="2">
        <v>-1</v>
      </c>
      <c r="C59" s="2">
        <v>-1</v>
      </c>
      <c r="D59" s="2">
        <v>-1</v>
      </c>
      <c r="E59" s="2">
        <v>-1</v>
      </c>
      <c r="F59" s="2">
        <v>-1</v>
      </c>
      <c r="G59" s="2">
        <v>-1</v>
      </c>
      <c r="H59" s="2">
        <v>-1</v>
      </c>
      <c r="I59" s="2">
        <v>1.25</v>
      </c>
      <c r="J59" s="2"/>
      <c r="K59" s="2">
        <v>-1</v>
      </c>
      <c r="L59" s="2">
        <v>0.5</v>
      </c>
    </row>
    <row r="60" spans="1:12" x14ac:dyDescent="0.25">
      <c r="A60">
        <v>19</v>
      </c>
      <c r="B60" s="2">
        <v>-1</v>
      </c>
      <c r="C60" s="2">
        <v>-1</v>
      </c>
      <c r="D60" s="2">
        <v>-1</v>
      </c>
      <c r="E60" s="2">
        <v>-1</v>
      </c>
      <c r="F60" s="2">
        <v>-1</v>
      </c>
      <c r="G60" s="2">
        <v>-1</v>
      </c>
      <c r="H60" s="2">
        <v>-1</v>
      </c>
      <c r="I60" s="2">
        <v>1.25</v>
      </c>
      <c r="J60" s="2"/>
      <c r="K60" s="2">
        <v>-1</v>
      </c>
      <c r="L60" s="2">
        <v>0.5</v>
      </c>
    </row>
    <row r="61" spans="1:12" x14ac:dyDescent="0.25">
      <c r="A61">
        <v>20</v>
      </c>
      <c r="B61" s="2">
        <v>-1</v>
      </c>
      <c r="C61" s="2">
        <v>-1</v>
      </c>
      <c r="D61" s="2">
        <v>-1</v>
      </c>
      <c r="E61" s="2">
        <v>-1</v>
      </c>
      <c r="F61" s="2">
        <v>-1</v>
      </c>
      <c r="G61" s="2">
        <v>-1</v>
      </c>
      <c r="H61" s="2">
        <v>-1</v>
      </c>
      <c r="I61" s="2">
        <v>1.25</v>
      </c>
      <c r="J61" s="2"/>
      <c r="K61" s="2">
        <v>-1</v>
      </c>
      <c r="L61" s="2">
        <v>0.5</v>
      </c>
    </row>
    <row r="62" spans="1:12" x14ac:dyDescent="0.25">
      <c r="A62">
        <v>21</v>
      </c>
      <c r="B62" s="2">
        <v>-1</v>
      </c>
      <c r="C62" s="2">
        <v>-1</v>
      </c>
      <c r="D62" s="2">
        <v>-1</v>
      </c>
      <c r="E62" s="2">
        <v>-1</v>
      </c>
      <c r="F62" s="2">
        <v>-1</v>
      </c>
      <c r="G62" s="2">
        <v>-1</v>
      </c>
      <c r="H62" s="2">
        <v>-1</v>
      </c>
      <c r="I62" s="2">
        <v>1.25</v>
      </c>
      <c r="J62" s="2"/>
      <c r="K62" s="2">
        <v>-1</v>
      </c>
      <c r="L62" s="2">
        <v>0.5</v>
      </c>
    </row>
    <row r="63" spans="1:12" x14ac:dyDescent="0.25">
      <c r="A63">
        <v>22</v>
      </c>
      <c r="B63" s="2">
        <v>-1</v>
      </c>
      <c r="C63" s="2">
        <v>-1</v>
      </c>
      <c r="D63" s="2">
        <v>-1</v>
      </c>
      <c r="E63" s="2">
        <v>-1</v>
      </c>
      <c r="F63" s="2">
        <v>-1</v>
      </c>
      <c r="G63" s="2">
        <v>-1</v>
      </c>
      <c r="H63" s="2">
        <v>-1</v>
      </c>
      <c r="I63" s="2">
        <v>1.25</v>
      </c>
      <c r="J63" s="2"/>
      <c r="L63" s="2">
        <v>0.5</v>
      </c>
    </row>
    <row r="64" spans="1:12" x14ac:dyDescent="0.25">
      <c r="A64">
        <v>23</v>
      </c>
      <c r="B64" s="2">
        <v>-1</v>
      </c>
      <c r="C64" s="2">
        <v>-1</v>
      </c>
      <c r="D64" s="2">
        <v>-1</v>
      </c>
      <c r="E64" s="2">
        <v>-1</v>
      </c>
      <c r="F64" s="2">
        <v>-1</v>
      </c>
      <c r="G64" s="2">
        <v>-1</v>
      </c>
      <c r="H64" s="2">
        <v>-1</v>
      </c>
      <c r="I64" s="2">
        <v>1.25</v>
      </c>
      <c r="J64" s="2"/>
      <c r="L64" s="2">
        <v>0.5</v>
      </c>
    </row>
    <row r="65" spans="1:12" x14ac:dyDescent="0.25">
      <c r="A65">
        <v>24</v>
      </c>
      <c r="B65" s="2">
        <v>-1</v>
      </c>
      <c r="C65" s="2">
        <v>-1</v>
      </c>
      <c r="D65" s="2">
        <v>-1</v>
      </c>
      <c r="E65" s="2">
        <v>-1</v>
      </c>
      <c r="F65" s="2">
        <v>-1</v>
      </c>
      <c r="G65" s="2">
        <v>-1</v>
      </c>
      <c r="H65" s="2">
        <v>-1</v>
      </c>
      <c r="I65" s="2">
        <v>1.25</v>
      </c>
      <c r="J65" s="2"/>
      <c r="L65" s="2">
        <v>0.5</v>
      </c>
    </row>
    <row r="66" spans="1:12" x14ac:dyDescent="0.25">
      <c r="A66">
        <v>25</v>
      </c>
      <c r="B66" s="2">
        <v>-1</v>
      </c>
      <c r="C66" s="2">
        <v>-1</v>
      </c>
      <c r="D66" s="2">
        <v>-1</v>
      </c>
      <c r="E66" s="2">
        <v>-1</v>
      </c>
      <c r="F66" s="2">
        <v>-1</v>
      </c>
      <c r="G66" s="2">
        <v>-1</v>
      </c>
      <c r="H66" s="2">
        <v>-1</v>
      </c>
      <c r="I66" s="2">
        <v>1.25</v>
      </c>
      <c r="J66" s="2"/>
      <c r="L66" s="2">
        <v>0.5</v>
      </c>
    </row>
    <row r="67" spans="1:12" x14ac:dyDescent="0.25">
      <c r="A67">
        <v>26</v>
      </c>
      <c r="B67" s="2">
        <v>-1</v>
      </c>
      <c r="C67" s="2">
        <v>-1</v>
      </c>
      <c r="D67" s="2">
        <v>-1</v>
      </c>
      <c r="E67" s="2">
        <v>-1</v>
      </c>
      <c r="F67" s="2">
        <v>-1</v>
      </c>
      <c r="G67" s="2">
        <v>-1</v>
      </c>
      <c r="H67" s="2">
        <v>-1</v>
      </c>
      <c r="I67" s="2">
        <v>1.25</v>
      </c>
      <c r="J67" s="2"/>
      <c r="L67" s="2">
        <v>0.5</v>
      </c>
    </row>
    <row r="68" spans="1:12" x14ac:dyDescent="0.25">
      <c r="A68">
        <v>27</v>
      </c>
      <c r="B68" s="2">
        <v>-1</v>
      </c>
      <c r="C68" s="2">
        <v>-1</v>
      </c>
      <c r="D68" s="2">
        <v>-1</v>
      </c>
      <c r="E68" s="2">
        <v>-1</v>
      </c>
      <c r="F68" s="2">
        <v>-1</v>
      </c>
      <c r="G68" s="2">
        <v>-1</v>
      </c>
      <c r="H68" s="2">
        <v>-1</v>
      </c>
      <c r="I68" s="2">
        <v>1.25</v>
      </c>
      <c r="J68" s="2"/>
      <c r="L68" s="2">
        <v>0.5</v>
      </c>
    </row>
    <row r="69" spans="1:12" x14ac:dyDescent="0.25">
      <c r="A69">
        <v>28</v>
      </c>
      <c r="B69" s="2">
        <v>-1</v>
      </c>
      <c r="C69" s="2">
        <v>-1</v>
      </c>
      <c r="D69" s="2">
        <v>-1</v>
      </c>
      <c r="E69" s="2">
        <v>-1</v>
      </c>
      <c r="F69" s="2">
        <v>-1</v>
      </c>
      <c r="G69" s="2">
        <v>-1</v>
      </c>
      <c r="H69" s="2">
        <v>-1</v>
      </c>
      <c r="I69" s="2">
        <v>1.25</v>
      </c>
      <c r="J69" s="2"/>
      <c r="L69" s="2">
        <v>0.5</v>
      </c>
    </row>
    <row r="70" spans="1:12" x14ac:dyDescent="0.25">
      <c r="A70">
        <v>29</v>
      </c>
      <c r="B70" s="2">
        <v>-1</v>
      </c>
      <c r="C70" s="2">
        <v>-1</v>
      </c>
      <c r="D70" s="2">
        <v>-1</v>
      </c>
      <c r="E70" s="2">
        <v>-1</v>
      </c>
      <c r="F70" s="2">
        <v>-1</v>
      </c>
      <c r="G70" s="2">
        <v>-1</v>
      </c>
      <c r="H70" s="2">
        <v>-1</v>
      </c>
      <c r="I70" s="2">
        <v>1.25</v>
      </c>
      <c r="J70" s="2"/>
      <c r="L70" s="2">
        <v>0.5</v>
      </c>
    </row>
    <row r="71" spans="1:12" x14ac:dyDescent="0.25">
      <c r="A71">
        <v>30</v>
      </c>
      <c r="B71" s="2">
        <v>-1</v>
      </c>
      <c r="C71" s="2">
        <v>-1</v>
      </c>
      <c r="D71" s="2">
        <v>-1</v>
      </c>
      <c r="E71" s="2">
        <v>-1</v>
      </c>
      <c r="F71" s="2">
        <v>-1</v>
      </c>
      <c r="G71" s="2">
        <v>-1</v>
      </c>
      <c r="H71" s="2">
        <v>-1</v>
      </c>
      <c r="I71" s="2">
        <v>1.25</v>
      </c>
      <c r="J71" s="2"/>
      <c r="L71" s="2">
        <v>0.5</v>
      </c>
    </row>
    <row r="72" spans="1:12" x14ac:dyDescent="0.25">
      <c r="A72">
        <v>31</v>
      </c>
      <c r="B72" s="2">
        <v>-1</v>
      </c>
      <c r="C72" s="2">
        <v>-1</v>
      </c>
      <c r="D72" s="2">
        <v>-1</v>
      </c>
      <c r="E72" s="2">
        <v>-1</v>
      </c>
      <c r="F72" s="2">
        <v>-1</v>
      </c>
      <c r="G72" s="2">
        <v>-1</v>
      </c>
      <c r="H72" s="2">
        <v>-1</v>
      </c>
      <c r="I72" s="2">
        <v>1.25</v>
      </c>
      <c r="J72" s="2"/>
      <c r="L72" s="2">
        <v>0.5</v>
      </c>
    </row>
    <row r="73" spans="1:12" x14ac:dyDescent="0.25">
      <c r="A73">
        <v>32</v>
      </c>
      <c r="B73" s="2">
        <v>-1</v>
      </c>
      <c r="C73" s="2">
        <v>-1</v>
      </c>
      <c r="D73" s="2">
        <v>-1</v>
      </c>
      <c r="E73" s="2">
        <v>-1</v>
      </c>
      <c r="F73" s="2">
        <v>-1</v>
      </c>
      <c r="G73" s="2">
        <v>-1</v>
      </c>
      <c r="H73" s="2">
        <v>-1</v>
      </c>
      <c r="I73" s="2">
        <v>1.25</v>
      </c>
      <c r="J73" s="2"/>
      <c r="L73" s="2">
        <v>0.5</v>
      </c>
    </row>
    <row r="74" spans="1:12" x14ac:dyDescent="0.25">
      <c r="A74">
        <v>33</v>
      </c>
      <c r="B74" s="2">
        <v>-1</v>
      </c>
      <c r="C74" s="2">
        <v>-1</v>
      </c>
      <c r="D74" s="2">
        <v>-1</v>
      </c>
      <c r="E74" s="2">
        <v>-1</v>
      </c>
      <c r="F74" s="2">
        <v>-1</v>
      </c>
      <c r="G74" s="2">
        <v>-1</v>
      </c>
      <c r="H74" s="2">
        <v>-1</v>
      </c>
      <c r="I74" s="2">
        <v>1.25</v>
      </c>
      <c r="J74" s="2"/>
      <c r="L74" s="2">
        <v>0.5</v>
      </c>
    </row>
    <row r="75" spans="1:12" x14ac:dyDescent="0.25">
      <c r="A75">
        <v>34</v>
      </c>
      <c r="B75" s="2">
        <v>-1</v>
      </c>
      <c r="C75" s="2">
        <v>-1</v>
      </c>
      <c r="D75" s="2">
        <v>-1</v>
      </c>
      <c r="E75" s="2">
        <v>-1</v>
      </c>
      <c r="F75" s="2">
        <v>-1</v>
      </c>
      <c r="G75" s="2">
        <v>-1</v>
      </c>
      <c r="H75" s="2">
        <v>-1</v>
      </c>
      <c r="I75" s="2">
        <v>1.25</v>
      </c>
      <c r="J75" s="2"/>
      <c r="L75" s="2"/>
    </row>
    <row r="76" spans="1:12" x14ac:dyDescent="0.25">
      <c r="A76">
        <v>35</v>
      </c>
      <c r="B76" s="2">
        <v>-1</v>
      </c>
      <c r="C76" s="2">
        <v>-1</v>
      </c>
      <c r="D76" s="2">
        <v>-1</v>
      </c>
      <c r="E76" s="2">
        <v>-1</v>
      </c>
      <c r="F76" s="2">
        <v>-1</v>
      </c>
      <c r="G76" s="2">
        <v>-1</v>
      </c>
      <c r="H76" s="2">
        <v>-1</v>
      </c>
      <c r="I76" s="2">
        <v>1.25</v>
      </c>
      <c r="J76" s="2"/>
      <c r="L76" s="2"/>
    </row>
    <row r="77" spans="1:12" x14ac:dyDescent="0.25">
      <c r="A77">
        <v>36</v>
      </c>
      <c r="B77" s="2">
        <v>-1</v>
      </c>
      <c r="C77" s="2">
        <v>-1</v>
      </c>
      <c r="D77" s="2">
        <v>-1</v>
      </c>
      <c r="E77" s="2">
        <v>-1</v>
      </c>
      <c r="F77" s="2">
        <v>-1</v>
      </c>
      <c r="G77" s="2">
        <v>-1</v>
      </c>
      <c r="H77" s="2">
        <v>-1</v>
      </c>
      <c r="I77" s="2">
        <v>1.25</v>
      </c>
      <c r="J77" s="2"/>
      <c r="L77" s="2"/>
    </row>
    <row r="78" spans="1:12" x14ac:dyDescent="0.25">
      <c r="A78" t="s">
        <v>55</v>
      </c>
      <c r="B78" t="s">
        <v>111</v>
      </c>
      <c r="C78" t="s">
        <v>112</v>
      </c>
      <c r="D78" t="s">
        <v>113</v>
      </c>
      <c r="E78" t="s">
        <v>114</v>
      </c>
      <c r="F78" t="s">
        <v>115</v>
      </c>
      <c r="G78" t="s">
        <v>116</v>
      </c>
      <c r="H78" t="s">
        <v>353</v>
      </c>
      <c r="I78" t="s">
        <v>118</v>
      </c>
      <c r="J78" t="s">
        <v>119</v>
      </c>
      <c r="K78" t="s">
        <v>499</v>
      </c>
      <c r="L78" t="s">
        <v>500</v>
      </c>
    </row>
    <row r="79" spans="1:12" x14ac:dyDescent="0.25">
      <c r="A79">
        <v>1</v>
      </c>
      <c r="B79" s="2">
        <v>-1</v>
      </c>
      <c r="C79" s="2">
        <v>-1</v>
      </c>
      <c r="D79" s="2">
        <v>-1</v>
      </c>
      <c r="E79" s="2">
        <v>-1</v>
      </c>
      <c r="F79" s="2">
        <v>-1</v>
      </c>
      <c r="G79" s="2">
        <v>-1</v>
      </c>
      <c r="H79" s="2">
        <v>-1</v>
      </c>
      <c r="I79" s="2">
        <v>0.25</v>
      </c>
      <c r="K79" s="2">
        <v>0.25</v>
      </c>
    </row>
    <row r="80" spans="1:12" x14ac:dyDescent="0.25">
      <c r="A80">
        <v>2</v>
      </c>
      <c r="B80" s="2">
        <v>-1</v>
      </c>
      <c r="C80" s="2">
        <v>-1</v>
      </c>
      <c r="D80" s="2">
        <v>-1</v>
      </c>
      <c r="E80" s="2">
        <v>-1</v>
      </c>
      <c r="F80" s="2">
        <v>-1</v>
      </c>
      <c r="G80" s="2">
        <v>-1</v>
      </c>
      <c r="H80" s="2">
        <v>-1</v>
      </c>
      <c r="I80" s="2">
        <v>0.28999999999999998</v>
      </c>
      <c r="K80" s="2">
        <v>0.28999999999999998</v>
      </c>
    </row>
    <row r="81" spans="1:12" x14ac:dyDescent="0.25">
      <c r="A81">
        <v>3</v>
      </c>
      <c r="B81" s="2">
        <v>-1</v>
      </c>
      <c r="C81" s="2">
        <v>-1</v>
      </c>
      <c r="D81" s="2">
        <v>-1</v>
      </c>
      <c r="E81" s="2">
        <v>-1</v>
      </c>
      <c r="F81" s="2">
        <v>-1</v>
      </c>
      <c r="G81" s="2">
        <v>-1</v>
      </c>
      <c r="H81" s="2">
        <v>-1</v>
      </c>
      <c r="I81" s="2">
        <v>0.33</v>
      </c>
      <c r="J81" s="2">
        <v>0.25</v>
      </c>
      <c r="K81" s="2">
        <v>0.33</v>
      </c>
    </row>
    <row r="82" spans="1:12" x14ac:dyDescent="0.25">
      <c r="A82">
        <v>4</v>
      </c>
      <c r="B82" s="2">
        <v>-1</v>
      </c>
      <c r="C82" s="2">
        <v>-1</v>
      </c>
      <c r="D82" s="2">
        <v>-1</v>
      </c>
      <c r="E82" s="2">
        <v>-1</v>
      </c>
      <c r="F82" s="2">
        <v>-1</v>
      </c>
      <c r="G82" s="2">
        <v>-1</v>
      </c>
      <c r="H82" s="2">
        <v>-1</v>
      </c>
      <c r="I82" s="2">
        <v>0.37</v>
      </c>
      <c r="J82" s="2">
        <v>0.28999999999999998</v>
      </c>
      <c r="K82" s="2">
        <v>0.37</v>
      </c>
    </row>
    <row r="83" spans="1:12" x14ac:dyDescent="0.25">
      <c r="A83">
        <v>5</v>
      </c>
      <c r="B83" s="2">
        <v>-1</v>
      </c>
      <c r="C83" s="2">
        <v>-1</v>
      </c>
      <c r="D83" s="2">
        <v>-1</v>
      </c>
      <c r="E83" s="2">
        <v>-1</v>
      </c>
      <c r="F83" s="2">
        <v>-1</v>
      </c>
      <c r="G83" s="2">
        <v>-1</v>
      </c>
      <c r="H83" s="2">
        <v>-1</v>
      </c>
      <c r="I83" s="2">
        <v>0.42</v>
      </c>
      <c r="J83" s="2">
        <v>0.33</v>
      </c>
      <c r="K83" s="2">
        <v>0.42</v>
      </c>
    </row>
    <row r="84" spans="1:12" x14ac:dyDescent="0.25">
      <c r="A84">
        <v>6</v>
      </c>
      <c r="B84" s="2">
        <v>-1</v>
      </c>
      <c r="C84" s="2">
        <v>-1</v>
      </c>
      <c r="D84" s="2">
        <v>-1</v>
      </c>
      <c r="E84" s="2">
        <v>-1</v>
      </c>
      <c r="F84" s="2">
        <v>-1</v>
      </c>
      <c r="G84" s="2">
        <v>-1</v>
      </c>
      <c r="H84" s="2">
        <v>-1</v>
      </c>
      <c r="I84" s="2">
        <v>0.47</v>
      </c>
      <c r="J84" s="2">
        <v>0.37</v>
      </c>
      <c r="K84" s="2">
        <v>0.47</v>
      </c>
    </row>
    <row r="85" spans="1:12" x14ac:dyDescent="0.25">
      <c r="A85">
        <v>7</v>
      </c>
      <c r="B85" s="2">
        <v>-1</v>
      </c>
      <c r="C85" s="2">
        <v>-1</v>
      </c>
      <c r="D85" s="2">
        <v>-1</v>
      </c>
      <c r="E85" s="2">
        <v>-1</v>
      </c>
      <c r="F85" s="2">
        <v>-1</v>
      </c>
      <c r="G85" s="2">
        <v>-1</v>
      </c>
      <c r="H85" s="2">
        <v>-1</v>
      </c>
      <c r="I85" s="2">
        <v>0.52</v>
      </c>
      <c r="J85" s="2">
        <v>0.42</v>
      </c>
      <c r="K85" s="2">
        <v>0.52</v>
      </c>
      <c r="L85" s="2">
        <v>0.25</v>
      </c>
    </row>
    <row r="86" spans="1:12" x14ac:dyDescent="0.25">
      <c r="A86">
        <v>8</v>
      </c>
      <c r="B86" s="2">
        <v>-1</v>
      </c>
      <c r="C86" s="2">
        <v>-1</v>
      </c>
      <c r="D86" s="2">
        <v>-1</v>
      </c>
      <c r="E86" s="2">
        <v>-1</v>
      </c>
      <c r="F86" s="2">
        <v>-1</v>
      </c>
      <c r="G86" s="2">
        <v>-1</v>
      </c>
      <c r="H86" s="2">
        <v>-1</v>
      </c>
      <c r="I86" s="2">
        <v>0.56999999999999995</v>
      </c>
      <c r="J86" s="2">
        <v>0.47</v>
      </c>
      <c r="K86" s="2">
        <v>0.56999999999999995</v>
      </c>
      <c r="L86" s="2">
        <v>0.28999999999999998</v>
      </c>
    </row>
    <row r="87" spans="1:12" x14ac:dyDescent="0.25">
      <c r="A87">
        <v>9</v>
      </c>
      <c r="B87" s="2">
        <v>-1</v>
      </c>
      <c r="C87" s="2">
        <v>-1</v>
      </c>
      <c r="D87" s="2">
        <v>-1</v>
      </c>
      <c r="E87" s="2">
        <v>-1</v>
      </c>
      <c r="F87" s="2">
        <v>-1</v>
      </c>
      <c r="G87" s="2">
        <v>-1</v>
      </c>
      <c r="H87" s="2">
        <v>-1</v>
      </c>
      <c r="I87" s="2">
        <v>0.62</v>
      </c>
      <c r="J87" s="2">
        <v>0.52</v>
      </c>
      <c r="K87" s="2">
        <v>0.62</v>
      </c>
      <c r="L87" s="2">
        <v>0.33</v>
      </c>
    </row>
    <row r="88" spans="1:12" x14ac:dyDescent="0.25">
      <c r="A88">
        <v>10</v>
      </c>
      <c r="B88" s="2">
        <v>-1</v>
      </c>
      <c r="C88" s="2">
        <v>-1</v>
      </c>
      <c r="D88" s="2">
        <v>-1</v>
      </c>
      <c r="E88" s="2">
        <v>-1</v>
      </c>
      <c r="F88" s="2">
        <v>-1</v>
      </c>
      <c r="G88" s="2">
        <v>-1</v>
      </c>
      <c r="H88" s="2">
        <v>-1</v>
      </c>
      <c r="I88" s="2">
        <v>0.67</v>
      </c>
      <c r="J88" s="2">
        <v>0.56999999999999995</v>
      </c>
      <c r="K88" s="2">
        <v>0.67</v>
      </c>
      <c r="L88" s="2">
        <v>0.37</v>
      </c>
    </row>
    <row r="89" spans="1:12" x14ac:dyDescent="0.25">
      <c r="A89">
        <v>11</v>
      </c>
      <c r="B89" s="2">
        <v>-1</v>
      </c>
      <c r="C89" s="2">
        <v>-1</v>
      </c>
      <c r="D89" s="2">
        <v>-1</v>
      </c>
      <c r="E89" s="2">
        <v>-1</v>
      </c>
      <c r="F89" s="2">
        <v>-1</v>
      </c>
      <c r="G89" s="2">
        <v>-1</v>
      </c>
      <c r="H89" s="2">
        <v>-1</v>
      </c>
      <c r="I89" s="2">
        <v>0.72</v>
      </c>
      <c r="J89" s="2">
        <v>0.62</v>
      </c>
      <c r="K89" s="2">
        <v>0.72</v>
      </c>
      <c r="L89" s="2">
        <v>0.42</v>
      </c>
    </row>
    <row r="90" spans="1:12" x14ac:dyDescent="0.25">
      <c r="A90">
        <v>12</v>
      </c>
      <c r="B90" s="2">
        <v>-1</v>
      </c>
      <c r="C90" s="2">
        <v>-1</v>
      </c>
      <c r="D90" s="2">
        <v>-1</v>
      </c>
      <c r="E90" s="2">
        <v>-1</v>
      </c>
      <c r="F90" s="2">
        <v>-1</v>
      </c>
      <c r="G90" s="2">
        <v>-1</v>
      </c>
      <c r="H90" s="2">
        <v>-1</v>
      </c>
      <c r="I90" s="2">
        <v>0.77</v>
      </c>
      <c r="J90" s="2">
        <v>0.67</v>
      </c>
      <c r="K90" s="2">
        <v>0.77</v>
      </c>
      <c r="L90" s="2">
        <v>0.42</v>
      </c>
    </row>
    <row r="91" spans="1:12" x14ac:dyDescent="0.25">
      <c r="A91">
        <v>13</v>
      </c>
      <c r="B91" s="2">
        <v>-1</v>
      </c>
      <c r="C91" s="2">
        <v>-1</v>
      </c>
      <c r="D91" s="2">
        <v>-1</v>
      </c>
      <c r="E91" s="2">
        <v>-1</v>
      </c>
      <c r="F91" s="2">
        <v>-1</v>
      </c>
      <c r="G91" s="2">
        <v>-1</v>
      </c>
      <c r="H91" s="2">
        <v>-1</v>
      </c>
      <c r="I91" s="2">
        <v>0.82</v>
      </c>
      <c r="J91" s="2">
        <v>0.72</v>
      </c>
      <c r="K91" s="2">
        <v>0.82</v>
      </c>
      <c r="L91" s="2">
        <v>0.42</v>
      </c>
    </row>
    <row r="92" spans="1:12" x14ac:dyDescent="0.25">
      <c r="A92">
        <v>14</v>
      </c>
      <c r="B92" s="2">
        <v>-1</v>
      </c>
      <c r="C92" s="2">
        <v>-1</v>
      </c>
      <c r="D92" s="2">
        <v>-1</v>
      </c>
      <c r="E92" s="2">
        <v>-1</v>
      </c>
      <c r="F92" s="2">
        <v>-1</v>
      </c>
      <c r="G92" s="2">
        <v>-1</v>
      </c>
      <c r="H92" s="2">
        <v>-1</v>
      </c>
      <c r="I92" s="2">
        <v>0.87</v>
      </c>
      <c r="J92" s="2">
        <v>0.77</v>
      </c>
      <c r="K92" s="2">
        <v>0.87</v>
      </c>
      <c r="L92" s="2">
        <v>0.42</v>
      </c>
    </row>
    <row r="93" spans="1:12" x14ac:dyDescent="0.25">
      <c r="A93">
        <v>15</v>
      </c>
      <c r="B93" s="2">
        <v>-1</v>
      </c>
      <c r="C93" s="2">
        <v>-1</v>
      </c>
      <c r="D93" s="2">
        <v>-1</v>
      </c>
      <c r="E93" s="2">
        <v>-1</v>
      </c>
      <c r="F93" s="2">
        <v>-1</v>
      </c>
      <c r="G93" s="2">
        <v>-1</v>
      </c>
      <c r="H93" s="2">
        <v>-1</v>
      </c>
      <c r="I93" s="2">
        <v>0.92</v>
      </c>
      <c r="J93" s="2">
        <v>0.82</v>
      </c>
      <c r="K93" s="2">
        <v>0.92</v>
      </c>
      <c r="L93" s="2">
        <v>0.42</v>
      </c>
    </row>
    <row r="94" spans="1:12" x14ac:dyDescent="0.25">
      <c r="A94">
        <v>16</v>
      </c>
      <c r="B94" s="2">
        <v>-1</v>
      </c>
      <c r="C94" s="2">
        <v>-1</v>
      </c>
      <c r="D94" s="2">
        <v>-1</v>
      </c>
      <c r="E94" s="2">
        <v>-1</v>
      </c>
      <c r="F94" s="2">
        <v>-1</v>
      </c>
      <c r="G94" s="2">
        <v>-1</v>
      </c>
      <c r="H94" s="2">
        <v>-1</v>
      </c>
      <c r="I94" s="2">
        <v>0.97</v>
      </c>
      <c r="J94" s="2"/>
      <c r="K94" s="2">
        <v>0.97</v>
      </c>
      <c r="L94" s="2">
        <v>0.42</v>
      </c>
    </row>
    <row r="95" spans="1:12" x14ac:dyDescent="0.25">
      <c r="A95">
        <v>17</v>
      </c>
      <c r="B95" s="2">
        <v>-1</v>
      </c>
      <c r="C95" s="2">
        <v>-1</v>
      </c>
      <c r="D95" s="2">
        <v>-1</v>
      </c>
      <c r="E95" s="2">
        <v>-1</v>
      </c>
      <c r="F95" s="2">
        <v>-1</v>
      </c>
      <c r="G95" s="2">
        <v>-1</v>
      </c>
      <c r="H95" s="2">
        <v>-1</v>
      </c>
      <c r="I95" s="2">
        <v>0.99</v>
      </c>
      <c r="J95" s="2"/>
      <c r="K95" s="2">
        <v>0.99</v>
      </c>
      <c r="L95" s="2">
        <v>0.42</v>
      </c>
    </row>
    <row r="96" spans="1:12" x14ac:dyDescent="0.25">
      <c r="A96">
        <v>18</v>
      </c>
      <c r="B96" s="2">
        <v>-1</v>
      </c>
      <c r="C96" s="2">
        <v>-1</v>
      </c>
      <c r="D96" s="2">
        <v>-1</v>
      </c>
      <c r="E96" s="2">
        <v>-1</v>
      </c>
      <c r="F96" s="2">
        <v>-1</v>
      </c>
      <c r="G96" s="2">
        <v>-1</v>
      </c>
      <c r="H96" s="2">
        <v>-1</v>
      </c>
      <c r="I96" s="2">
        <v>0.99</v>
      </c>
      <c r="J96" s="2"/>
      <c r="K96" s="2">
        <v>0.99</v>
      </c>
      <c r="L96" s="2">
        <v>0.42</v>
      </c>
    </row>
    <row r="97" spans="1:12" x14ac:dyDescent="0.25">
      <c r="A97">
        <v>19</v>
      </c>
      <c r="B97" s="2">
        <v>-1</v>
      </c>
      <c r="C97" s="2">
        <v>-1</v>
      </c>
      <c r="D97" s="2">
        <v>-1</v>
      </c>
      <c r="E97" s="2">
        <v>-1</v>
      </c>
      <c r="F97" s="2">
        <v>-1</v>
      </c>
      <c r="G97" s="2">
        <v>-1</v>
      </c>
      <c r="H97" s="2">
        <v>-1</v>
      </c>
      <c r="I97" s="2">
        <v>0.99</v>
      </c>
      <c r="J97" s="2"/>
      <c r="K97" s="2">
        <v>0.99</v>
      </c>
      <c r="L97" s="2">
        <v>0.42</v>
      </c>
    </row>
    <row r="98" spans="1:12" x14ac:dyDescent="0.25">
      <c r="A98">
        <v>20</v>
      </c>
      <c r="B98" s="2">
        <v>-1</v>
      </c>
      <c r="C98" s="2">
        <v>-1</v>
      </c>
      <c r="D98" s="2">
        <v>-1</v>
      </c>
      <c r="E98" s="2">
        <v>-1</v>
      </c>
      <c r="F98" s="2">
        <v>-1</v>
      </c>
      <c r="G98" s="2">
        <v>-1</v>
      </c>
      <c r="H98" s="2">
        <v>-1</v>
      </c>
      <c r="I98" s="2">
        <v>0.99</v>
      </c>
      <c r="J98" s="2"/>
      <c r="K98" s="2">
        <v>0.99</v>
      </c>
      <c r="L98" s="2">
        <v>0.42</v>
      </c>
    </row>
    <row r="99" spans="1:12" x14ac:dyDescent="0.25">
      <c r="A99">
        <v>21</v>
      </c>
      <c r="B99" s="2">
        <v>-1</v>
      </c>
      <c r="C99" s="2">
        <v>-1</v>
      </c>
      <c r="D99" s="2">
        <v>-1</v>
      </c>
      <c r="E99" s="2">
        <v>-1</v>
      </c>
      <c r="F99" s="2">
        <v>-1</v>
      </c>
      <c r="G99" s="2">
        <v>-1</v>
      </c>
      <c r="H99" s="2">
        <v>-1</v>
      </c>
      <c r="I99" s="2">
        <v>0.99</v>
      </c>
      <c r="J99" s="2"/>
      <c r="K99" s="2">
        <v>0.99</v>
      </c>
      <c r="L99" s="2">
        <v>0.42</v>
      </c>
    </row>
    <row r="100" spans="1:12" x14ac:dyDescent="0.25">
      <c r="A100">
        <v>22</v>
      </c>
      <c r="B100" s="2">
        <v>-1</v>
      </c>
      <c r="C100" s="2">
        <v>-1</v>
      </c>
      <c r="D100" s="2">
        <v>-1</v>
      </c>
      <c r="E100" s="2">
        <v>-1</v>
      </c>
      <c r="F100" s="2">
        <v>-1</v>
      </c>
      <c r="G100" s="2">
        <v>-1</v>
      </c>
      <c r="H100" s="2">
        <v>-1</v>
      </c>
      <c r="I100" s="2">
        <v>0.99</v>
      </c>
      <c r="J100" s="2"/>
      <c r="K100" s="2"/>
      <c r="L100" s="2">
        <v>0.42</v>
      </c>
    </row>
    <row r="101" spans="1:12" x14ac:dyDescent="0.25">
      <c r="A101">
        <v>23</v>
      </c>
      <c r="B101" s="2">
        <v>-1</v>
      </c>
      <c r="C101" s="2">
        <v>-1</v>
      </c>
      <c r="D101" s="2">
        <v>-1</v>
      </c>
      <c r="E101" s="2">
        <v>-1</v>
      </c>
      <c r="F101" s="2">
        <v>-1</v>
      </c>
      <c r="G101" s="2">
        <v>-1</v>
      </c>
      <c r="H101" s="2">
        <v>-1</v>
      </c>
      <c r="I101" s="2">
        <v>0.99</v>
      </c>
      <c r="J101" s="2"/>
      <c r="K101" s="2"/>
      <c r="L101" s="2">
        <v>0.42</v>
      </c>
    </row>
    <row r="102" spans="1:12" x14ac:dyDescent="0.25">
      <c r="A102">
        <v>24</v>
      </c>
      <c r="B102" s="2">
        <v>-1</v>
      </c>
      <c r="C102" s="2">
        <v>-1</v>
      </c>
      <c r="D102" s="2">
        <v>-1</v>
      </c>
      <c r="E102" s="2">
        <v>-1</v>
      </c>
      <c r="F102" s="2">
        <v>-1</v>
      </c>
      <c r="G102" s="2">
        <v>-1</v>
      </c>
      <c r="H102" s="2">
        <v>-1</v>
      </c>
      <c r="I102" s="2">
        <v>0.99</v>
      </c>
      <c r="J102" s="2"/>
      <c r="K102" s="2"/>
      <c r="L102" s="2">
        <v>0.42</v>
      </c>
    </row>
    <row r="103" spans="1:12" x14ac:dyDescent="0.25">
      <c r="A103">
        <v>25</v>
      </c>
      <c r="B103" s="2">
        <v>-1</v>
      </c>
      <c r="C103" s="2">
        <v>-1</v>
      </c>
      <c r="D103" s="2">
        <v>-1</v>
      </c>
      <c r="E103" s="2">
        <v>-1</v>
      </c>
      <c r="F103" s="2">
        <v>-1</v>
      </c>
      <c r="G103" s="2">
        <v>-1</v>
      </c>
      <c r="H103" s="2">
        <v>-1</v>
      </c>
      <c r="I103" s="2">
        <v>0.99</v>
      </c>
      <c r="J103" s="2"/>
      <c r="K103" s="2"/>
      <c r="L103" s="2">
        <v>0.42</v>
      </c>
    </row>
    <row r="104" spans="1:12" x14ac:dyDescent="0.25">
      <c r="A104">
        <v>26</v>
      </c>
      <c r="B104" s="2">
        <v>-1</v>
      </c>
      <c r="C104" s="2">
        <v>-1</v>
      </c>
      <c r="D104" s="2">
        <v>-1</v>
      </c>
      <c r="E104" s="2">
        <v>-1</v>
      </c>
      <c r="F104" s="2">
        <v>-1</v>
      </c>
      <c r="G104" s="2">
        <v>-1</v>
      </c>
      <c r="H104" s="2">
        <v>-1</v>
      </c>
      <c r="I104" s="2">
        <v>0.99</v>
      </c>
      <c r="J104" s="2"/>
      <c r="K104" s="2"/>
      <c r="L104" s="2">
        <v>0.42</v>
      </c>
    </row>
    <row r="105" spans="1:12" x14ac:dyDescent="0.25">
      <c r="A105">
        <v>27</v>
      </c>
      <c r="B105" s="2">
        <v>-1</v>
      </c>
      <c r="C105" s="2">
        <v>-1</v>
      </c>
      <c r="D105" s="2">
        <v>-1</v>
      </c>
      <c r="E105" s="2">
        <v>-1</v>
      </c>
      <c r="F105" s="2">
        <v>-1</v>
      </c>
      <c r="G105" s="2">
        <v>-1</v>
      </c>
      <c r="H105" s="2">
        <v>-1</v>
      </c>
      <c r="I105" s="2">
        <v>0.99</v>
      </c>
      <c r="J105" s="2"/>
      <c r="K105" s="2"/>
      <c r="L105" s="2">
        <v>0.42</v>
      </c>
    </row>
    <row r="106" spans="1:12" x14ac:dyDescent="0.25">
      <c r="A106">
        <v>28</v>
      </c>
      <c r="B106" s="2">
        <v>-1</v>
      </c>
      <c r="C106" s="2">
        <v>-1</v>
      </c>
      <c r="D106" s="2">
        <v>-1</v>
      </c>
      <c r="E106" s="2">
        <v>-1</v>
      </c>
      <c r="F106" s="2">
        <v>-1</v>
      </c>
      <c r="G106" s="2">
        <v>-1</v>
      </c>
      <c r="H106" s="2">
        <v>-1</v>
      </c>
      <c r="I106" s="2">
        <v>0.99</v>
      </c>
      <c r="J106" s="2"/>
      <c r="K106" s="2"/>
      <c r="L106" s="2">
        <v>0.42</v>
      </c>
    </row>
    <row r="107" spans="1:12" x14ac:dyDescent="0.25">
      <c r="A107">
        <v>29</v>
      </c>
      <c r="B107" s="2">
        <v>-1</v>
      </c>
      <c r="C107" s="2">
        <v>-1</v>
      </c>
      <c r="D107" s="2">
        <v>-1</v>
      </c>
      <c r="E107" s="2">
        <v>-1</v>
      </c>
      <c r="F107" s="2">
        <v>-1</v>
      </c>
      <c r="G107" s="2">
        <v>-1</v>
      </c>
      <c r="H107" s="2">
        <v>-1</v>
      </c>
      <c r="I107" s="2">
        <v>0.99</v>
      </c>
      <c r="J107" s="2"/>
      <c r="K107" s="2"/>
      <c r="L107" s="2">
        <v>0.42</v>
      </c>
    </row>
    <row r="108" spans="1:12" x14ac:dyDescent="0.25">
      <c r="A108">
        <v>30</v>
      </c>
      <c r="B108" s="2">
        <v>-1</v>
      </c>
      <c r="C108" s="2">
        <v>-1</v>
      </c>
      <c r="D108" s="2">
        <v>-1</v>
      </c>
      <c r="E108" s="2">
        <v>-1</v>
      </c>
      <c r="F108" s="2">
        <v>-1</v>
      </c>
      <c r="G108" s="2">
        <v>-1</v>
      </c>
      <c r="H108" s="2">
        <v>-1</v>
      </c>
      <c r="I108" s="2">
        <v>0.99</v>
      </c>
      <c r="J108" s="2"/>
      <c r="K108" s="2"/>
      <c r="L108" s="2">
        <v>0.42</v>
      </c>
    </row>
    <row r="109" spans="1:12" x14ac:dyDescent="0.25">
      <c r="A109">
        <v>31</v>
      </c>
      <c r="B109" s="2">
        <v>-1</v>
      </c>
      <c r="C109" s="2">
        <v>-1</v>
      </c>
      <c r="D109" s="2">
        <v>-1</v>
      </c>
      <c r="E109" s="2">
        <v>-1</v>
      </c>
      <c r="F109" s="2">
        <v>-1</v>
      </c>
      <c r="G109" s="2">
        <v>-1</v>
      </c>
      <c r="H109" s="2">
        <v>-1</v>
      </c>
      <c r="I109" s="2">
        <v>0.99</v>
      </c>
      <c r="J109" s="2"/>
      <c r="K109" s="2"/>
      <c r="L109" s="2">
        <v>0.42</v>
      </c>
    </row>
    <row r="110" spans="1:12" x14ac:dyDescent="0.25">
      <c r="A110">
        <v>32</v>
      </c>
      <c r="B110" s="2">
        <v>-1</v>
      </c>
      <c r="C110" s="2">
        <v>-1</v>
      </c>
      <c r="D110" s="2">
        <v>-1</v>
      </c>
      <c r="E110" s="2">
        <v>-1</v>
      </c>
      <c r="F110" s="2">
        <v>-1</v>
      </c>
      <c r="G110" s="2">
        <v>-1</v>
      </c>
      <c r="H110" s="2">
        <v>-1</v>
      </c>
      <c r="I110" s="2">
        <v>0.99</v>
      </c>
      <c r="J110" s="2"/>
      <c r="K110" s="2"/>
      <c r="L110" s="2">
        <v>0.42</v>
      </c>
    </row>
    <row r="111" spans="1:12" x14ac:dyDescent="0.25">
      <c r="A111">
        <v>33</v>
      </c>
      <c r="B111" s="2">
        <v>-1</v>
      </c>
      <c r="C111" s="2">
        <v>-1</v>
      </c>
      <c r="D111" s="2">
        <v>-1</v>
      </c>
      <c r="E111" s="2">
        <v>-1</v>
      </c>
      <c r="F111" s="2">
        <v>-1</v>
      </c>
      <c r="G111" s="2">
        <v>-1</v>
      </c>
      <c r="H111" s="2">
        <v>-1</v>
      </c>
      <c r="I111" s="2">
        <v>0.99</v>
      </c>
      <c r="J111" s="2"/>
      <c r="K111" s="2"/>
      <c r="L111" s="2">
        <v>0.42</v>
      </c>
    </row>
    <row r="112" spans="1:12" x14ac:dyDescent="0.25">
      <c r="A112">
        <v>34</v>
      </c>
      <c r="B112" s="2">
        <v>-1</v>
      </c>
      <c r="C112" s="2">
        <v>-1</v>
      </c>
      <c r="D112" s="2">
        <v>-1</v>
      </c>
      <c r="E112" s="2">
        <v>-1</v>
      </c>
      <c r="F112" s="2">
        <v>-1</v>
      </c>
      <c r="G112" s="2">
        <v>-1</v>
      </c>
      <c r="H112" s="2">
        <v>-1</v>
      </c>
      <c r="I112" s="2">
        <v>0.99</v>
      </c>
      <c r="J112" s="2"/>
      <c r="K112" s="2"/>
      <c r="L112" s="2"/>
    </row>
    <row r="113" spans="1:12" x14ac:dyDescent="0.25">
      <c r="A113">
        <v>35</v>
      </c>
      <c r="B113" s="2">
        <v>-1</v>
      </c>
      <c r="C113" s="2">
        <v>-1</v>
      </c>
      <c r="D113" s="2">
        <v>-1</v>
      </c>
      <c r="E113" s="2">
        <v>-1</v>
      </c>
      <c r="F113" s="2">
        <v>-1</v>
      </c>
      <c r="G113" s="2">
        <v>-1</v>
      </c>
      <c r="H113" s="2">
        <v>-1</v>
      </c>
      <c r="I113" s="2">
        <v>0.99</v>
      </c>
      <c r="J113" s="2"/>
      <c r="K113" s="2"/>
      <c r="L113" s="2"/>
    </row>
    <row r="114" spans="1:12" x14ac:dyDescent="0.25">
      <c r="A114">
        <v>36</v>
      </c>
      <c r="B114" s="2">
        <v>-1</v>
      </c>
      <c r="C114" s="2">
        <v>-1</v>
      </c>
      <c r="D114" s="2">
        <v>-1</v>
      </c>
      <c r="E114" s="2">
        <v>-1</v>
      </c>
      <c r="F114" s="2">
        <v>-1</v>
      </c>
      <c r="G114" s="2">
        <v>-1</v>
      </c>
      <c r="H114" s="2">
        <v>-1</v>
      </c>
      <c r="I114" s="2">
        <v>0.99</v>
      </c>
      <c r="J114" s="2"/>
      <c r="K114" s="2"/>
      <c r="L114" s="2"/>
    </row>
    <row r="115" spans="1:12" x14ac:dyDescent="0.25">
      <c r="A115" t="s">
        <v>230</v>
      </c>
      <c r="B115" t="s">
        <v>111</v>
      </c>
      <c r="C115" t="s">
        <v>112</v>
      </c>
      <c r="D115" t="s">
        <v>113</v>
      </c>
      <c r="E115" t="s">
        <v>114</v>
      </c>
      <c r="F115" t="s">
        <v>115</v>
      </c>
      <c r="G115" t="s">
        <v>116</v>
      </c>
      <c r="H115" t="s">
        <v>353</v>
      </c>
      <c r="I115" t="s">
        <v>118</v>
      </c>
      <c r="J115" t="s">
        <v>119</v>
      </c>
      <c r="K115" t="s">
        <v>499</v>
      </c>
      <c r="L115" t="s">
        <v>500</v>
      </c>
    </row>
    <row r="116" spans="1:12" x14ac:dyDescent="0.25">
      <c r="A116">
        <v>1</v>
      </c>
      <c r="B116" s="2">
        <v>-1</v>
      </c>
      <c r="C116" s="2">
        <v>-1</v>
      </c>
      <c r="D116" s="2">
        <v>-1</v>
      </c>
      <c r="E116" s="2">
        <v>-1</v>
      </c>
      <c r="F116" s="2">
        <v>-1</v>
      </c>
      <c r="G116" s="2">
        <v>-1</v>
      </c>
      <c r="H116" s="2">
        <v>-1</v>
      </c>
      <c r="I116" s="2">
        <v>0.2</v>
      </c>
      <c r="K116" s="2">
        <v>0.2</v>
      </c>
    </row>
    <row r="117" spans="1:12" x14ac:dyDescent="0.25">
      <c r="A117">
        <v>2</v>
      </c>
      <c r="B117" s="2">
        <v>-1</v>
      </c>
      <c r="C117" s="2">
        <v>-1</v>
      </c>
      <c r="D117" s="2">
        <v>-1</v>
      </c>
      <c r="E117" s="2">
        <v>-1</v>
      </c>
      <c r="F117" s="2">
        <v>-1</v>
      </c>
      <c r="G117" s="2">
        <v>-1</v>
      </c>
      <c r="H117" s="2">
        <v>-1</v>
      </c>
      <c r="I117" s="2">
        <v>0.25</v>
      </c>
      <c r="K117" s="2">
        <v>0.25</v>
      </c>
    </row>
    <row r="118" spans="1:12" x14ac:dyDescent="0.25">
      <c r="A118">
        <v>3</v>
      </c>
      <c r="B118" s="2">
        <v>-1</v>
      </c>
      <c r="C118" s="2">
        <v>-1</v>
      </c>
      <c r="D118" s="2">
        <v>-1</v>
      </c>
      <c r="E118" s="2">
        <v>-1</v>
      </c>
      <c r="F118" s="2">
        <v>-1</v>
      </c>
      <c r="G118" s="2">
        <v>-1</v>
      </c>
      <c r="H118" s="2">
        <v>-1</v>
      </c>
      <c r="I118" s="2">
        <v>0.3</v>
      </c>
      <c r="J118" s="2">
        <v>0.2</v>
      </c>
      <c r="K118" s="2">
        <v>0.3</v>
      </c>
    </row>
    <row r="119" spans="1:12" x14ac:dyDescent="0.25">
      <c r="A119">
        <v>4</v>
      </c>
      <c r="B119" s="2">
        <v>-1</v>
      </c>
      <c r="C119" s="2">
        <v>-1</v>
      </c>
      <c r="D119" s="2">
        <v>-1</v>
      </c>
      <c r="E119" s="2">
        <v>-1</v>
      </c>
      <c r="F119" s="2">
        <v>-1</v>
      </c>
      <c r="G119" s="2">
        <v>-1</v>
      </c>
      <c r="H119" s="2">
        <v>-1</v>
      </c>
      <c r="I119" s="2">
        <v>0.35</v>
      </c>
      <c r="J119" s="2">
        <v>0.25</v>
      </c>
      <c r="K119" s="2">
        <v>0.35</v>
      </c>
    </row>
    <row r="120" spans="1:12" x14ac:dyDescent="0.25">
      <c r="A120">
        <v>5</v>
      </c>
      <c r="B120" s="2">
        <v>-1</v>
      </c>
      <c r="C120" s="2">
        <v>-1</v>
      </c>
      <c r="D120" s="2">
        <v>-1</v>
      </c>
      <c r="E120" s="2">
        <v>-1</v>
      </c>
      <c r="F120" s="2">
        <v>-1</v>
      </c>
      <c r="G120" s="2">
        <v>-1</v>
      </c>
      <c r="H120" s="2">
        <v>-1</v>
      </c>
      <c r="I120" s="2">
        <v>0.4</v>
      </c>
      <c r="J120" s="2">
        <v>0.3</v>
      </c>
      <c r="K120" s="2">
        <v>0.4</v>
      </c>
    </row>
    <row r="121" spans="1:12" x14ac:dyDescent="0.25">
      <c r="A121">
        <v>6</v>
      </c>
      <c r="B121" s="2">
        <v>-1</v>
      </c>
      <c r="C121" s="2">
        <v>-1</v>
      </c>
      <c r="D121" s="2">
        <v>-1</v>
      </c>
      <c r="E121" s="2">
        <v>-1</v>
      </c>
      <c r="F121" s="2">
        <v>-1</v>
      </c>
      <c r="G121" s="2">
        <v>-1</v>
      </c>
      <c r="H121" s="2">
        <v>-1</v>
      </c>
      <c r="I121" s="2">
        <v>0.45</v>
      </c>
      <c r="J121" s="2">
        <v>0.35</v>
      </c>
      <c r="K121" s="2">
        <v>0.45</v>
      </c>
    </row>
    <row r="122" spans="1:12" x14ac:dyDescent="0.25">
      <c r="A122">
        <v>7</v>
      </c>
      <c r="B122" s="2">
        <v>-1</v>
      </c>
      <c r="C122" s="2">
        <v>-1</v>
      </c>
      <c r="D122" s="2">
        <v>-1</v>
      </c>
      <c r="E122" s="2">
        <v>-1</v>
      </c>
      <c r="F122" s="2">
        <v>-1</v>
      </c>
      <c r="G122" s="2">
        <v>-1</v>
      </c>
      <c r="H122" s="2">
        <v>-1</v>
      </c>
      <c r="I122" s="2">
        <v>0.5</v>
      </c>
      <c r="J122" s="2">
        <v>0.4</v>
      </c>
      <c r="K122" s="2">
        <v>0.5</v>
      </c>
      <c r="L122" s="2">
        <v>0.2</v>
      </c>
    </row>
    <row r="123" spans="1:12" x14ac:dyDescent="0.25">
      <c r="A123">
        <v>8</v>
      </c>
      <c r="B123" s="2">
        <v>-1</v>
      </c>
      <c r="C123" s="2">
        <v>-1</v>
      </c>
      <c r="D123" s="2">
        <v>-1</v>
      </c>
      <c r="E123" s="2">
        <v>-1</v>
      </c>
      <c r="F123" s="2">
        <v>-1</v>
      </c>
      <c r="G123" s="2">
        <v>-1</v>
      </c>
      <c r="H123" s="2">
        <v>-1</v>
      </c>
      <c r="I123" s="2">
        <v>0.55000000000000004</v>
      </c>
      <c r="J123" s="2">
        <v>0.45</v>
      </c>
      <c r="K123" s="2">
        <v>0.55000000000000004</v>
      </c>
      <c r="L123" s="2">
        <v>0.25</v>
      </c>
    </row>
    <row r="124" spans="1:12" x14ac:dyDescent="0.25">
      <c r="A124">
        <v>9</v>
      </c>
      <c r="B124" s="2">
        <v>-1</v>
      </c>
      <c r="C124" s="2">
        <v>-1</v>
      </c>
      <c r="D124" s="2">
        <v>-1</v>
      </c>
      <c r="E124" s="2">
        <v>-1</v>
      </c>
      <c r="F124" s="2">
        <v>-1</v>
      </c>
      <c r="G124" s="2">
        <v>-1</v>
      </c>
      <c r="H124" s="2">
        <v>-1</v>
      </c>
      <c r="I124" s="2">
        <v>0.6</v>
      </c>
      <c r="J124" s="2">
        <v>0.5</v>
      </c>
      <c r="K124" s="2">
        <v>0.6</v>
      </c>
      <c r="L124" s="2">
        <v>0.3</v>
      </c>
    </row>
    <row r="125" spans="1:12" x14ac:dyDescent="0.25">
      <c r="A125">
        <v>10</v>
      </c>
      <c r="B125" s="2">
        <v>-1</v>
      </c>
      <c r="C125" s="2">
        <v>-1</v>
      </c>
      <c r="D125" s="2">
        <v>-1</v>
      </c>
      <c r="E125" s="2">
        <v>-1</v>
      </c>
      <c r="F125" s="2">
        <v>-1</v>
      </c>
      <c r="G125" s="2">
        <v>-1</v>
      </c>
      <c r="H125" s="2">
        <v>-1</v>
      </c>
      <c r="I125" s="2">
        <v>0.65</v>
      </c>
      <c r="J125" s="2">
        <v>0.55000000000000004</v>
      </c>
      <c r="K125" s="2">
        <v>0.65</v>
      </c>
      <c r="L125" s="2">
        <v>0.35</v>
      </c>
    </row>
    <row r="126" spans="1:12" x14ac:dyDescent="0.25">
      <c r="A126">
        <v>11</v>
      </c>
      <c r="B126" s="2">
        <v>-1</v>
      </c>
      <c r="C126" s="2">
        <v>-1</v>
      </c>
      <c r="D126" s="2">
        <v>-1</v>
      </c>
      <c r="E126" s="2">
        <v>-1</v>
      </c>
      <c r="F126" s="2">
        <v>-1</v>
      </c>
      <c r="G126" s="2">
        <v>-1</v>
      </c>
      <c r="H126" s="2">
        <v>-1</v>
      </c>
      <c r="I126" s="2">
        <v>0.7</v>
      </c>
      <c r="J126" s="2">
        <v>0.6</v>
      </c>
      <c r="K126" s="2">
        <v>0.7</v>
      </c>
      <c r="L126" s="2">
        <v>0.4</v>
      </c>
    </row>
    <row r="127" spans="1:12" x14ac:dyDescent="0.25">
      <c r="A127">
        <v>12</v>
      </c>
      <c r="B127" s="2">
        <v>-1</v>
      </c>
      <c r="C127" s="2">
        <v>-1</v>
      </c>
      <c r="D127" s="2">
        <v>-1</v>
      </c>
      <c r="E127" s="2">
        <v>-1</v>
      </c>
      <c r="F127" s="2">
        <v>-1</v>
      </c>
      <c r="G127" s="2">
        <v>-1</v>
      </c>
      <c r="H127" s="2">
        <v>-1</v>
      </c>
      <c r="I127" s="2">
        <v>0.75</v>
      </c>
      <c r="J127" s="2">
        <v>0.65</v>
      </c>
      <c r="K127" s="2">
        <v>0.75</v>
      </c>
      <c r="L127" s="2">
        <v>0.4</v>
      </c>
    </row>
    <row r="128" spans="1:12" x14ac:dyDescent="0.25">
      <c r="A128">
        <v>13</v>
      </c>
      <c r="B128" s="2">
        <v>-1</v>
      </c>
      <c r="C128" s="2">
        <v>-1</v>
      </c>
      <c r="D128" s="2">
        <v>-1</v>
      </c>
      <c r="E128" s="2">
        <v>-1</v>
      </c>
      <c r="F128" s="2">
        <v>-1</v>
      </c>
      <c r="G128" s="2">
        <v>-1</v>
      </c>
      <c r="H128" s="2">
        <v>-1</v>
      </c>
      <c r="I128" s="2">
        <v>0.8</v>
      </c>
      <c r="J128" s="2">
        <v>0.7</v>
      </c>
      <c r="K128" s="2">
        <v>0.8</v>
      </c>
      <c r="L128" s="2">
        <v>0.4</v>
      </c>
    </row>
    <row r="129" spans="1:12" x14ac:dyDescent="0.25">
      <c r="A129">
        <v>14</v>
      </c>
      <c r="B129" s="2">
        <v>-1</v>
      </c>
      <c r="C129" s="2">
        <v>-1</v>
      </c>
      <c r="D129" s="2">
        <v>-1</v>
      </c>
      <c r="E129" s="2">
        <v>-1</v>
      </c>
      <c r="F129" s="2">
        <v>-1</v>
      </c>
      <c r="G129" s="2">
        <v>-1</v>
      </c>
      <c r="H129" s="2">
        <v>-1</v>
      </c>
      <c r="I129" s="2">
        <v>0.85</v>
      </c>
      <c r="J129" s="2">
        <v>0.75</v>
      </c>
      <c r="K129" s="2">
        <v>0.85</v>
      </c>
      <c r="L129" s="2">
        <v>0.4</v>
      </c>
    </row>
    <row r="130" spans="1:12" x14ac:dyDescent="0.25">
      <c r="A130">
        <v>15</v>
      </c>
      <c r="B130" s="2">
        <v>-1</v>
      </c>
      <c r="C130" s="2">
        <v>-1</v>
      </c>
      <c r="D130" s="2">
        <v>-1</v>
      </c>
      <c r="E130" s="2">
        <v>-1</v>
      </c>
      <c r="F130" s="2">
        <v>-1</v>
      </c>
      <c r="G130" s="2">
        <v>-1</v>
      </c>
      <c r="H130" s="2">
        <v>-1</v>
      </c>
      <c r="I130" s="2">
        <v>0.9</v>
      </c>
      <c r="J130" s="2">
        <v>0.8</v>
      </c>
      <c r="K130" s="2">
        <v>0.9</v>
      </c>
      <c r="L130" s="2">
        <v>0.4</v>
      </c>
    </row>
    <row r="131" spans="1:12" x14ac:dyDescent="0.25">
      <c r="A131">
        <v>16</v>
      </c>
      <c r="B131" s="2">
        <v>-1</v>
      </c>
      <c r="C131" s="2">
        <v>-1</v>
      </c>
      <c r="D131" s="2">
        <v>-1</v>
      </c>
      <c r="E131" s="2">
        <v>-1</v>
      </c>
      <c r="F131" s="2">
        <v>-1</v>
      </c>
      <c r="G131" s="2">
        <v>-1</v>
      </c>
      <c r="H131" s="2">
        <v>-1</v>
      </c>
      <c r="I131" s="2">
        <v>0.95</v>
      </c>
      <c r="J131" s="2"/>
      <c r="K131" s="2">
        <v>0.95</v>
      </c>
      <c r="L131" s="2">
        <v>0.4</v>
      </c>
    </row>
    <row r="132" spans="1:12" x14ac:dyDescent="0.25">
      <c r="A132">
        <v>17</v>
      </c>
      <c r="B132" s="2">
        <v>-1</v>
      </c>
      <c r="C132" s="2">
        <v>-1</v>
      </c>
      <c r="D132" s="2">
        <v>-1</v>
      </c>
      <c r="E132" s="2">
        <v>-1</v>
      </c>
      <c r="F132" s="2">
        <v>-1</v>
      </c>
      <c r="G132" s="2">
        <v>-1</v>
      </c>
      <c r="H132" s="2">
        <v>-1</v>
      </c>
      <c r="I132" s="2">
        <v>0.99</v>
      </c>
      <c r="J132" s="2"/>
      <c r="K132" s="2">
        <v>0.99</v>
      </c>
      <c r="L132" s="2">
        <v>0.4</v>
      </c>
    </row>
    <row r="133" spans="1:12" x14ac:dyDescent="0.25">
      <c r="A133">
        <v>18</v>
      </c>
      <c r="B133" s="2">
        <v>-1</v>
      </c>
      <c r="C133" s="2">
        <v>-1</v>
      </c>
      <c r="D133" s="2">
        <v>-1</v>
      </c>
      <c r="E133" s="2">
        <v>-1</v>
      </c>
      <c r="F133" s="2">
        <v>-1</v>
      </c>
      <c r="G133" s="2">
        <v>-1</v>
      </c>
      <c r="H133" s="2">
        <v>-1</v>
      </c>
      <c r="I133" s="2">
        <v>0.99</v>
      </c>
      <c r="J133" s="2"/>
      <c r="K133" s="2">
        <v>0.99</v>
      </c>
      <c r="L133" s="2">
        <v>0.4</v>
      </c>
    </row>
    <row r="134" spans="1:12" x14ac:dyDescent="0.25">
      <c r="A134">
        <v>19</v>
      </c>
      <c r="B134" s="2">
        <v>-1</v>
      </c>
      <c r="C134" s="2">
        <v>-1</v>
      </c>
      <c r="D134" s="2">
        <v>-1</v>
      </c>
      <c r="E134" s="2">
        <v>-1</v>
      </c>
      <c r="F134" s="2">
        <v>-1</v>
      </c>
      <c r="G134" s="2">
        <v>-1</v>
      </c>
      <c r="H134" s="2">
        <v>-1</v>
      </c>
      <c r="I134" s="2">
        <v>0.99</v>
      </c>
      <c r="J134" s="2"/>
      <c r="K134" s="2">
        <v>0.99</v>
      </c>
      <c r="L134" s="2">
        <v>0.4</v>
      </c>
    </row>
    <row r="135" spans="1:12" x14ac:dyDescent="0.25">
      <c r="A135">
        <v>20</v>
      </c>
      <c r="B135" s="2">
        <v>-1</v>
      </c>
      <c r="C135" s="2">
        <v>-1</v>
      </c>
      <c r="D135" s="2">
        <v>-1</v>
      </c>
      <c r="E135" s="2">
        <v>-1</v>
      </c>
      <c r="F135" s="2">
        <v>-1</v>
      </c>
      <c r="G135" s="2">
        <v>-1</v>
      </c>
      <c r="H135" s="2">
        <v>-1</v>
      </c>
      <c r="I135" s="2">
        <v>0.99</v>
      </c>
      <c r="J135" s="2"/>
      <c r="K135" s="2">
        <v>0.99</v>
      </c>
      <c r="L135" s="2">
        <v>0.4</v>
      </c>
    </row>
    <row r="136" spans="1:12" x14ac:dyDescent="0.25">
      <c r="A136">
        <v>21</v>
      </c>
      <c r="B136" s="2">
        <v>-1</v>
      </c>
      <c r="C136" s="2">
        <v>-1</v>
      </c>
      <c r="D136" s="2">
        <v>-1</v>
      </c>
      <c r="E136" s="2">
        <v>-1</v>
      </c>
      <c r="F136" s="2">
        <v>-1</v>
      </c>
      <c r="G136" s="2">
        <v>-1</v>
      </c>
      <c r="H136" s="2">
        <v>-1</v>
      </c>
      <c r="I136" s="2">
        <v>0.99</v>
      </c>
      <c r="J136" s="2"/>
      <c r="K136" s="2">
        <v>0.99</v>
      </c>
      <c r="L136" s="2">
        <v>0.4</v>
      </c>
    </row>
    <row r="137" spans="1:12" x14ac:dyDescent="0.25">
      <c r="A137">
        <v>22</v>
      </c>
      <c r="B137" s="2">
        <v>-1</v>
      </c>
      <c r="C137" s="2">
        <v>-1</v>
      </c>
      <c r="D137" s="2">
        <v>-1</v>
      </c>
      <c r="E137" s="2">
        <v>-1</v>
      </c>
      <c r="F137" s="2">
        <v>-1</v>
      </c>
      <c r="G137" s="2">
        <v>-1</v>
      </c>
      <c r="H137" s="2">
        <v>-1</v>
      </c>
      <c r="I137" s="2">
        <v>0.99</v>
      </c>
      <c r="J137" s="2"/>
      <c r="K137" s="2"/>
      <c r="L137" s="2">
        <v>0.4</v>
      </c>
    </row>
    <row r="138" spans="1:12" x14ac:dyDescent="0.25">
      <c r="A138">
        <v>23</v>
      </c>
      <c r="B138" s="2">
        <v>-1</v>
      </c>
      <c r="C138" s="2">
        <v>-1</v>
      </c>
      <c r="D138" s="2">
        <v>-1</v>
      </c>
      <c r="E138" s="2">
        <v>-1</v>
      </c>
      <c r="F138" s="2">
        <v>-1</v>
      </c>
      <c r="G138" s="2">
        <v>-1</v>
      </c>
      <c r="H138" s="2">
        <v>-1</v>
      </c>
      <c r="I138" s="2">
        <v>0.99</v>
      </c>
      <c r="J138" s="2"/>
      <c r="K138" s="2"/>
      <c r="L138" s="2">
        <v>0.4</v>
      </c>
    </row>
    <row r="139" spans="1:12" x14ac:dyDescent="0.25">
      <c r="A139">
        <v>24</v>
      </c>
      <c r="B139" s="2">
        <v>-1</v>
      </c>
      <c r="C139" s="2">
        <v>-1</v>
      </c>
      <c r="D139" s="2">
        <v>-1</v>
      </c>
      <c r="E139" s="2">
        <v>-1</v>
      </c>
      <c r="F139" s="2">
        <v>-1</v>
      </c>
      <c r="G139" s="2">
        <v>-1</v>
      </c>
      <c r="H139" s="2">
        <v>-1</v>
      </c>
      <c r="I139" s="2">
        <v>0.99</v>
      </c>
      <c r="J139" s="2"/>
      <c r="K139" s="2"/>
      <c r="L139" s="2">
        <v>0.4</v>
      </c>
    </row>
    <row r="140" spans="1:12" x14ac:dyDescent="0.25">
      <c r="A140">
        <v>25</v>
      </c>
      <c r="B140" s="2">
        <v>-1</v>
      </c>
      <c r="C140" s="2">
        <v>-1</v>
      </c>
      <c r="D140" s="2">
        <v>-1</v>
      </c>
      <c r="E140" s="2">
        <v>-1</v>
      </c>
      <c r="F140" s="2">
        <v>-1</v>
      </c>
      <c r="G140" s="2">
        <v>-1</v>
      </c>
      <c r="H140" s="2">
        <v>-1</v>
      </c>
      <c r="I140" s="2">
        <v>0.99</v>
      </c>
      <c r="J140" s="2"/>
      <c r="K140" s="2"/>
      <c r="L140" s="2">
        <v>0.4</v>
      </c>
    </row>
    <row r="141" spans="1:12" x14ac:dyDescent="0.25">
      <c r="A141">
        <v>26</v>
      </c>
      <c r="B141" s="2">
        <v>-1</v>
      </c>
      <c r="C141" s="2">
        <v>-1</v>
      </c>
      <c r="D141" s="2">
        <v>-1</v>
      </c>
      <c r="E141" s="2">
        <v>-1</v>
      </c>
      <c r="F141" s="2">
        <v>-1</v>
      </c>
      <c r="G141" s="2">
        <v>-1</v>
      </c>
      <c r="H141" s="2">
        <v>-1</v>
      </c>
      <c r="I141" s="2">
        <v>0.99</v>
      </c>
      <c r="J141" s="2"/>
      <c r="K141" s="2"/>
      <c r="L141" s="2">
        <v>0.4</v>
      </c>
    </row>
    <row r="142" spans="1:12" x14ac:dyDescent="0.25">
      <c r="A142">
        <v>27</v>
      </c>
      <c r="B142" s="2">
        <v>-1</v>
      </c>
      <c r="C142" s="2">
        <v>-1</v>
      </c>
      <c r="D142" s="2">
        <v>-1</v>
      </c>
      <c r="E142" s="2">
        <v>-1</v>
      </c>
      <c r="F142" s="2">
        <v>-1</v>
      </c>
      <c r="G142" s="2">
        <v>-1</v>
      </c>
      <c r="H142" s="2">
        <v>-1</v>
      </c>
      <c r="I142" s="2">
        <v>0.99</v>
      </c>
      <c r="J142" s="2"/>
      <c r="K142" s="2"/>
      <c r="L142" s="2">
        <v>0.4</v>
      </c>
    </row>
    <row r="143" spans="1:12" x14ac:dyDescent="0.25">
      <c r="A143">
        <v>28</v>
      </c>
      <c r="B143" s="2">
        <v>-1</v>
      </c>
      <c r="C143" s="2">
        <v>-1</v>
      </c>
      <c r="D143" s="2">
        <v>-1</v>
      </c>
      <c r="E143" s="2">
        <v>-1</v>
      </c>
      <c r="F143" s="2">
        <v>-1</v>
      </c>
      <c r="G143" s="2">
        <v>-1</v>
      </c>
      <c r="H143" s="2">
        <v>-1</v>
      </c>
      <c r="I143" s="2">
        <v>0.99</v>
      </c>
      <c r="J143" s="2"/>
      <c r="K143" s="2"/>
      <c r="L143" s="2">
        <v>0.4</v>
      </c>
    </row>
    <row r="144" spans="1:12" x14ac:dyDescent="0.25">
      <c r="A144">
        <v>29</v>
      </c>
      <c r="B144" s="2">
        <v>-1</v>
      </c>
      <c r="C144" s="2">
        <v>-1</v>
      </c>
      <c r="D144" s="2">
        <v>-1</v>
      </c>
      <c r="E144" s="2">
        <v>-1</v>
      </c>
      <c r="F144" s="2">
        <v>-1</v>
      </c>
      <c r="G144" s="2">
        <v>-1</v>
      </c>
      <c r="H144" s="2">
        <v>-1</v>
      </c>
      <c r="I144" s="2">
        <v>0.99</v>
      </c>
      <c r="J144" s="2"/>
      <c r="K144" s="2"/>
      <c r="L144" s="2">
        <v>0.4</v>
      </c>
    </row>
    <row r="145" spans="1:12" x14ac:dyDescent="0.25">
      <c r="A145">
        <v>30</v>
      </c>
      <c r="B145" s="2">
        <v>-1</v>
      </c>
      <c r="C145" s="2">
        <v>-1</v>
      </c>
      <c r="D145" s="2">
        <v>-1</v>
      </c>
      <c r="E145" s="2">
        <v>-1</v>
      </c>
      <c r="F145" s="2">
        <v>-1</v>
      </c>
      <c r="G145" s="2">
        <v>-1</v>
      </c>
      <c r="H145" s="2">
        <v>-1</v>
      </c>
      <c r="I145" s="2">
        <v>0.99</v>
      </c>
      <c r="J145" s="2"/>
      <c r="K145" s="2"/>
      <c r="L145" s="2">
        <v>0.4</v>
      </c>
    </row>
    <row r="146" spans="1:12" x14ac:dyDescent="0.25">
      <c r="A146">
        <v>31</v>
      </c>
      <c r="B146" s="2">
        <v>-1</v>
      </c>
      <c r="C146" s="2">
        <v>-1</v>
      </c>
      <c r="D146" s="2">
        <v>-1</v>
      </c>
      <c r="E146" s="2">
        <v>-1</v>
      </c>
      <c r="F146" s="2">
        <v>-1</v>
      </c>
      <c r="G146" s="2">
        <v>-1</v>
      </c>
      <c r="H146" s="2">
        <v>-1</v>
      </c>
      <c r="I146" s="2">
        <v>0.99</v>
      </c>
      <c r="J146" s="2"/>
      <c r="K146" s="2"/>
      <c r="L146" s="2">
        <v>0.4</v>
      </c>
    </row>
    <row r="147" spans="1:12" x14ac:dyDescent="0.25">
      <c r="A147">
        <v>32</v>
      </c>
      <c r="B147" s="2">
        <v>-1</v>
      </c>
      <c r="C147" s="2">
        <v>-1</v>
      </c>
      <c r="D147" s="2">
        <v>-1</v>
      </c>
      <c r="E147" s="2">
        <v>-1</v>
      </c>
      <c r="F147" s="2">
        <v>-1</v>
      </c>
      <c r="G147" s="2">
        <v>-1</v>
      </c>
      <c r="H147" s="2">
        <v>-1</v>
      </c>
      <c r="I147" s="2">
        <v>0.99</v>
      </c>
      <c r="J147" s="2"/>
      <c r="K147" s="2"/>
      <c r="L147" s="2">
        <v>0.4</v>
      </c>
    </row>
    <row r="148" spans="1:12" x14ac:dyDescent="0.25">
      <c r="A148">
        <v>33</v>
      </c>
      <c r="B148" s="2">
        <v>-1</v>
      </c>
      <c r="C148" s="2">
        <v>-1</v>
      </c>
      <c r="D148" s="2">
        <v>-1</v>
      </c>
      <c r="E148" s="2">
        <v>-1</v>
      </c>
      <c r="F148" s="2">
        <v>-1</v>
      </c>
      <c r="G148" s="2">
        <v>-1</v>
      </c>
      <c r="H148" s="2">
        <v>-1</v>
      </c>
      <c r="I148" s="2">
        <v>0.99</v>
      </c>
      <c r="J148" s="2"/>
      <c r="K148" s="2"/>
      <c r="L148" s="2">
        <v>0.4</v>
      </c>
    </row>
    <row r="149" spans="1:12" x14ac:dyDescent="0.25">
      <c r="A149">
        <v>34</v>
      </c>
      <c r="B149" s="2">
        <v>-1</v>
      </c>
      <c r="C149" s="2">
        <v>-1</v>
      </c>
      <c r="D149" s="2">
        <v>-1</v>
      </c>
      <c r="E149" s="2">
        <v>-1</v>
      </c>
      <c r="F149" s="2">
        <v>-1</v>
      </c>
      <c r="G149" s="2">
        <v>-1</v>
      </c>
      <c r="H149" s="2">
        <v>-1</v>
      </c>
      <c r="I149" s="2">
        <v>0.99</v>
      </c>
      <c r="J149" s="2"/>
      <c r="K149" s="2"/>
      <c r="L149" s="2"/>
    </row>
    <row r="150" spans="1:12" x14ac:dyDescent="0.25">
      <c r="A150">
        <v>35</v>
      </c>
      <c r="B150" s="2">
        <v>-1</v>
      </c>
      <c r="C150" s="2">
        <v>-1</v>
      </c>
      <c r="D150" s="2">
        <v>-1</v>
      </c>
      <c r="E150" s="2">
        <v>-1</v>
      </c>
      <c r="F150" s="2">
        <v>-1</v>
      </c>
      <c r="G150" s="2">
        <v>-1</v>
      </c>
      <c r="H150" s="2">
        <v>-1</v>
      </c>
      <c r="I150" s="2">
        <v>0.99</v>
      </c>
      <c r="J150" s="2"/>
      <c r="K150" s="2"/>
      <c r="L150" s="2"/>
    </row>
    <row r="151" spans="1:12" x14ac:dyDescent="0.25">
      <c r="A151">
        <v>36</v>
      </c>
      <c r="B151" s="2">
        <v>-1</v>
      </c>
      <c r="C151" s="2">
        <v>-1</v>
      </c>
      <c r="D151" s="2">
        <v>-1</v>
      </c>
      <c r="E151" s="2">
        <v>-1</v>
      </c>
      <c r="F151" s="2">
        <v>-1</v>
      </c>
      <c r="G151" s="2">
        <v>-1</v>
      </c>
      <c r="H151" s="2">
        <v>-1</v>
      </c>
      <c r="I151" s="2">
        <v>0.99</v>
      </c>
      <c r="J151" s="2"/>
      <c r="K151" s="2"/>
      <c r="L151" s="2"/>
    </row>
    <row r="152" spans="1:12" x14ac:dyDescent="0.25">
      <c r="A152" t="s">
        <v>231</v>
      </c>
      <c r="B152" t="s">
        <v>111</v>
      </c>
      <c r="C152" t="s">
        <v>112</v>
      </c>
      <c r="D152" t="s">
        <v>113</v>
      </c>
      <c r="E152" t="s">
        <v>114</v>
      </c>
      <c r="F152" t="s">
        <v>115</v>
      </c>
      <c r="G152" t="s">
        <v>116</v>
      </c>
      <c r="H152" t="s">
        <v>353</v>
      </c>
      <c r="I152" t="s">
        <v>118</v>
      </c>
      <c r="J152" t="s">
        <v>119</v>
      </c>
      <c r="K152" t="s">
        <v>499</v>
      </c>
      <c r="L152" t="s">
        <v>500</v>
      </c>
    </row>
    <row r="153" spans="1:12" x14ac:dyDescent="0.25">
      <c r="A153">
        <v>1</v>
      </c>
      <c r="B153" s="2">
        <v>-1</v>
      </c>
      <c r="C153" s="2">
        <v>-1</v>
      </c>
      <c r="D153" s="2">
        <v>-1</v>
      </c>
      <c r="E153" s="2">
        <v>-1</v>
      </c>
      <c r="F153" s="2">
        <v>-1</v>
      </c>
      <c r="G153" s="2">
        <v>-1</v>
      </c>
      <c r="H153" s="2">
        <v>-1</v>
      </c>
      <c r="I153" s="2">
        <v>0.15</v>
      </c>
      <c r="K153" s="2">
        <v>0.15</v>
      </c>
    </row>
    <row r="154" spans="1:12" x14ac:dyDescent="0.25">
      <c r="A154">
        <v>2</v>
      </c>
      <c r="B154" s="2">
        <v>-1</v>
      </c>
      <c r="C154" s="2">
        <v>-1</v>
      </c>
      <c r="D154" s="2">
        <v>-1</v>
      </c>
      <c r="E154" s="2">
        <v>-1</v>
      </c>
      <c r="F154" s="2">
        <v>-1</v>
      </c>
      <c r="G154" s="2">
        <v>-1</v>
      </c>
      <c r="H154" s="2">
        <v>-1</v>
      </c>
      <c r="I154" s="2">
        <v>0.21</v>
      </c>
      <c r="K154" s="2">
        <v>0.21</v>
      </c>
    </row>
    <row r="155" spans="1:12" x14ac:dyDescent="0.25">
      <c r="A155">
        <v>3</v>
      </c>
      <c r="B155" s="2">
        <v>-1</v>
      </c>
      <c r="C155" s="2">
        <v>-1</v>
      </c>
      <c r="D155" s="2">
        <v>-1</v>
      </c>
      <c r="E155" s="2">
        <v>-1</v>
      </c>
      <c r="F155" s="2">
        <v>-1</v>
      </c>
      <c r="G155" s="2">
        <v>-1</v>
      </c>
      <c r="H155" s="2">
        <v>-1</v>
      </c>
      <c r="I155" s="2">
        <v>0.27</v>
      </c>
      <c r="J155" s="2">
        <v>0.15</v>
      </c>
      <c r="K155" s="2">
        <v>0.27</v>
      </c>
    </row>
    <row r="156" spans="1:12" x14ac:dyDescent="0.25">
      <c r="A156">
        <v>4</v>
      </c>
      <c r="B156" s="2">
        <v>-1</v>
      </c>
      <c r="C156" s="2">
        <v>-1</v>
      </c>
      <c r="D156" s="2">
        <v>-1</v>
      </c>
      <c r="E156" s="2">
        <v>-1</v>
      </c>
      <c r="F156" s="2">
        <v>-1</v>
      </c>
      <c r="G156" s="2">
        <v>-1</v>
      </c>
      <c r="H156" s="2">
        <v>-1</v>
      </c>
      <c r="I156" s="2">
        <v>0.33</v>
      </c>
      <c r="J156" s="2">
        <v>0.21</v>
      </c>
      <c r="K156" s="2">
        <v>0.33</v>
      </c>
    </row>
    <row r="157" spans="1:12" x14ac:dyDescent="0.25">
      <c r="A157">
        <v>5</v>
      </c>
      <c r="B157" s="2">
        <v>-1</v>
      </c>
      <c r="C157" s="2">
        <v>-1</v>
      </c>
      <c r="D157" s="2">
        <v>-1</v>
      </c>
      <c r="E157" s="2">
        <v>-1</v>
      </c>
      <c r="F157" s="2">
        <v>-1</v>
      </c>
      <c r="G157" s="2">
        <v>-1</v>
      </c>
      <c r="H157" s="2">
        <v>-1</v>
      </c>
      <c r="I157" s="2">
        <v>0.4</v>
      </c>
      <c r="J157" s="2">
        <v>0.27</v>
      </c>
      <c r="K157" s="2">
        <v>0.4</v>
      </c>
    </row>
    <row r="158" spans="1:12" x14ac:dyDescent="0.25">
      <c r="A158">
        <v>6</v>
      </c>
      <c r="B158" s="2">
        <v>-1</v>
      </c>
      <c r="C158" s="2">
        <v>-1</v>
      </c>
      <c r="D158" s="2">
        <v>-1</v>
      </c>
      <c r="E158" s="2">
        <v>-1</v>
      </c>
      <c r="F158" s="2">
        <v>-1</v>
      </c>
      <c r="G158" s="2">
        <v>-1</v>
      </c>
      <c r="H158" s="2">
        <v>-1</v>
      </c>
      <c r="I158" s="2">
        <v>0.47</v>
      </c>
      <c r="J158" s="2">
        <v>0.33</v>
      </c>
      <c r="K158" s="2">
        <v>0.47</v>
      </c>
    </row>
    <row r="159" spans="1:12" x14ac:dyDescent="0.25">
      <c r="A159">
        <v>7</v>
      </c>
      <c r="B159" s="2">
        <v>-1</v>
      </c>
      <c r="C159" s="2">
        <v>-1</v>
      </c>
      <c r="D159" s="2">
        <v>-1</v>
      </c>
      <c r="E159" s="2">
        <v>-1</v>
      </c>
      <c r="F159" s="2">
        <v>-1</v>
      </c>
      <c r="G159" s="2">
        <v>-1</v>
      </c>
      <c r="H159" s="2">
        <v>-1</v>
      </c>
      <c r="I159" s="2">
        <v>0.55000000000000004</v>
      </c>
      <c r="J159" s="2">
        <v>0.4</v>
      </c>
      <c r="K159" s="2">
        <v>0.55000000000000004</v>
      </c>
      <c r="L159" s="2">
        <v>0.15</v>
      </c>
    </row>
    <row r="160" spans="1:12" x14ac:dyDescent="0.25">
      <c r="A160">
        <v>8</v>
      </c>
      <c r="B160" s="2">
        <v>-1</v>
      </c>
      <c r="C160" s="2">
        <v>-1</v>
      </c>
      <c r="D160" s="2">
        <v>-1</v>
      </c>
      <c r="E160" s="2">
        <v>-1</v>
      </c>
      <c r="F160" s="2">
        <v>-1</v>
      </c>
      <c r="G160" s="2">
        <v>-1</v>
      </c>
      <c r="H160" s="2">
        <v>-1</v>
      </c>
      <c r="I160" s="2">
        <v>0.62</v>
      </c>
      <c r="J160" s="2">
        <v>0.47</v>
      </c>
      <c r="K160" s="2">
        <v>0.62</v>
      </c>
      <c r="L160" s="2">
        <v>0.21</v>
      </c>
    </row>
    <row r="161" spans="1:12" x14ac:dyDescent="0.25">
      <c r="A161">
        <v>9</v>
      </c>
      <c r="B161" s="2">
        <v>-1</v>
      </c>
      <c r="C161" s="2">
        <v>-1</v>
      </c>
      <c r="D161" s="2">
        <v>-1</v>
      </c>
      <c r="E161" s="2">
        <v>-1</v>
      </c>
      <c r="F161" s="2">
        <v>-1</v>
      </c>
      <c r="G161" s="2">
        <v>-1</v>
      </c>
      <c r="H161" s="2">
        <v>-1</v>
      </c>
      <c r="I161" s="2">
        <v>0.7</v>
      </c>
      <c r="J161" s="2">
        <v>0.55000000000000004</v>
      </c>
      <c r="K161" s="2">
        <v>0.7</v>
      </c>
      <c r="L161" s="2">
        <v>0.27</v>
      </c>
    </row>
    <row r="162" spans="1:12" x14ac:dyDescent="0.25">
      <c r="A162">
        <v>10</v>
      </c>
      <c r="B162" s="2">
        <v>-1</v>
      </c>
      <c r="C162" s="2">
        <v>-1</v>
      </c>
      <c r="D162" s="2">
        <v>-1</v>
      </c>
      <c r="E162" s="2">
        <v>-1</v>
      </c>
      <c r="F162" s="2">
        <v>-1</v>
      </c>
      <c r="G162" s="2">
        <v>-1</v>
      </c>
      <c r="H162" s="2">
        <v>-1</v>
      </c>
      <c r="I162" s="2">
        <v>0.78</v>
      </c>
      <c r="J162" s="2">
        <v>0.62</v>
      </c>
      <c r="K162" s="2">
        <v>0.78</v>
      </c>
      <c r="L162" s="2">
        <v>0.33</v>
      </c>
    </row>
    <row r="163" spans="1:12" x14ac:dyDescent="0.25">
      <c r="A163">
        <v>11</v>
      </c>
      <c r="B163" s="2">
        <v>-1</v>
      </c>
      <c r="C163" s="2">
        <v>-1</v>
      </c>
      <c r="D163" s="2">
        <v>-1</v>
      </c>
      <c r="E163" s="2">
        <v>-1</v>
      </c>
      <c r="F163" s="2">
        <v>-1</v>
      </c>
      <c r="G163" s="2">
        <v>-1</v>
      </c>
      <c r="H163" s="2">
        <v>-1</v>
      </c>
      <c r="I163" s="2">
        <v>0.86</v>
      </c>
      <c r="J163" s="2">
        <v>0.7</v>
      </c>
      <c r="K163" s="2">
        <v>0.86</v>
      </c>
      <c r="L163" s="2">
        <v>0.4</v>
      </c>
    </row>
    <row r="164" spans="1:12" x14ac:dyDescent="0.25">
      <c r="A164">
        <v>12</v>
      </c>
      <c r="B164" s="2">
        <v>-1</v>
      </c>
      <c r="C164" s="2">
        <v>-1</v>
      </c>
      <c r="D164" s="2">
        <v>-1</v>
      </c>
      <c r="E164" s="2">
        <v>-1</v>
      </c>
      <c r="F164" s="2">
        <v>-1</v>
      </c>
      <c r="G164" s="2">
        <v>-1</v>
      </c>
      <c r="H164" s="2">
        <v>-1</v>
      </c>
      <c r="I164" s="2">
        <v>0.94</v>
      </c>
      <c r="J164" s="2">
        <v>0.78</v>
      </c>
      <c r="K164" s="2">
        <v>0.94</v>
      </c>
      <c r="L164" s="2">
        <v>0.4</v>
      </c>
    </row>
    <row r="165" spans="1:12" x14ac:dyDescent="0.25">
      <c r="A165">
        <v>13</v>
      </c>
      <c r="B165" s="2">
        <v>-1</v>
      </c>
      <c r="C165" s="2">
        <v>-1</v>
      </c>
      <c r="D165" s="2">
        <v>-1</v>
      </c>
      <c r="E165" s="2">
        <v>-1</v>
      </c>
      <c r="F165" s="2">
        <v>-1</v>
      </c>
      <c r="G165" s="2">
        <v>-1</v>
      </c>
      <c r="H165" s="2">
        <v>-1</v>
      </c>
      <c r="I165" s="2">
        <v>0.99</v>
      </c>
      <c r="J165" s="2">
        <v>0.86</v>
      </c>
      <c r="K165" s="2">
        <v>0.99</v>
      </c>
      <c r="L165" s="2">
        <v>0.4</v>
      </c>
    </row>
    <row r="166" spans="1:12" x14ac:dyDescent="0.25">
      <c r="A166">
        <v>14</v>
      </c>
      <c r="B166" s="2">
        <v>-1</v>
      </c>
      <c r="C166" s="2">
        <v>-1</v>
      </c>
      <c r="D166" s="2">
        <v>-1</v>
      </c>
      <c r="E166" s="2">
        <v>-1</v>
      </c>
      <c r="F166" s="2">
        <v>-1</v>
      </c>
      <c r="G166" s="2">
        <v>-1</v>
      </c>
      <c r="H166" s="2">
        <v>-1</v>
      </c>
      <c r="I166" s="2">
        <v>0.99</v>
      </c>
      <c r="J166" s="2">
        <v>0.94</v>
      </c>
      <c r="K166" s="2">
        <v>0.99</v>
      </c>
      <c r="L166" s="2">
        <v>0.4</v>
      </c>
    </row>
    <row r="167" spans="1:12" x14ac:dyDescent="0.25">
      <c r="A167">
        <v>15</v>
      </c>
      <c r="B167" s="2">
        <v>-1</v>
      </c>
      <c r="C167" s="2">
        <v>-1</v>
      </c>
      <c r="D167" s="2">
        <v>-1</v>
      </c>
      <c r="E167" s="2">
        <v>-1</v>
      </c>
      <c r="F167" s="2">
        <v>-1</v>
      </c>
      <c r="G167" s="2">
        <v>-1</v>
      </c>
      <c r="H167" s="2">
        <v>-1</v>
      </c>
      <c r="I167" s="2">
        <v>0.99</v>
      </c>
      <c r="J167" s="2">
        <v>0.99</v>
      </c>
      <c r="K167" s="2">
        <v>0.99</v>
      </c>
      <c r="L167" s="2">
        <v>0.4</v>
      </c>
    </row>
    <row r="168" spans="1:12" x14ac:dyDescent="0.25">
      <c r="A168">
        <v>16</v>
      </c>
      <c r="B168" s="2">
        <v>-1</v>
      </c>
      <c r="C168" s="2">
        <v>-1</v>
      </c>
      <c r="D168" s="2">
        <v>-1</v>
      </c>
      <c r="E168" s="2">
        <v>-1</v>
      </c>
      <c r="F168" s="2">
        <v>-1</v>
      </c>
      <c r="G168" s="2">
        <v>-1</v>
      </c>
      <c r="H168" s="2">
        <v>-1</v>
      </c>
      <c r="I168" s="2">
        <v>0.99</v>
      </c>
      <c r="J168" s="2"/>
      <c r="K168" s="2">
        <v>0.99</v>
      </c>
      <c r="L168" s="2">
        <v>0.4</v>
      </c>
    </row>
    <row r="169" spans="1:12" x14ac:dyDescent="0.25">
      <c r="A169">
        <v>17</v>
      </c>
      <c r="B169" s="2">
        <v>-1</v>
      </c>
      <c r="C169" s="2">
        <v>-1</v>
      </c>
      <c r="D169" s="2">
        <v>-1</v>
      </c>
      <c r="E169" s="2">
        <v>-1</v>
      </c>
      <c r="F169" s="2">
        <v>-1</v>
      </c>
      <c r="G169" s="2">
        <v>-1</v>
      </c>
      <c r="H169" s="2">
        <v>-1</v>
      </c>
      <c r="I169" s="2">
        <v>0.99</v>
      </c>
      <c r="J169" s="2"/>
      <c r="K169" s="2">
        <v>0.99</v>
      </c>
      <c r="L169" s="2">
        <v>0.4</v>
      </c>
    </row>
    <row r="170" spans="1:12" x14ac:dyDescent="0.25">
      <c r="A170">
        <v>18</v>
      </c>
      <c r="B170" s="2">
        <v>-1</v>
      </c>
      <c r="C170" s="2">
        <v>-1</v>
      </c>
      <c r="D170" s="2">
        <v>-1</v>
      </c>
      <c r="E170" s="2">
        <v>-1</v>
      </c>
      <c r="F170" s="2">
        <v>-1</v>
      </c>
      <c r="G170" s="2">
        <v>-1</v>
      </c>
      <c r="H170" s="2">
        <v>-1</v>
      </c>
      <c r="I170" s="2">
        <v>0.99</v>
      </c>
      <c r="J170" s="2"/>
      <c r="K170" s="2">
        <v>0.99</v>
      </c>
      <c r="L170" s="2">
        <v>0.4</v>
      </c>
    </row>
    <row r="171" spans="1:12" x14ac:dyDescent="0.25">
      <c r="A171">
        <v>19</v>
      </c>
      <c r="B171" s="2">
        <v>-1</v>
      </c>
      <c r="C171" s="2">
        <v>-1</v>
      </c>
      <c r="D171" s="2">
        <v>-1</v>
      </c>
      <c r="E171" s="2">
        <v>-1</v>
      </c>
      <c r="F171" s="2">
        <v>-1</v>
      </c>
      <c r="G171" s="2">
        <v>-1</v>
      </c>
      <c r="H171" s="2">
        <v>-1</v>
      </c>
      <c r="I171" s="2">
        <v>0.99</v>
      </c>
      <c r="J171" s="2"/>
      <c r="K171" s="2">
        <v>0.99</v>
      </c>
      <c r="L171" s="2">
        <v>0.4</v>
      </c>
    </row>
    <row r="172" spans="1:12" x14ac:dyDescent="0.25">
      <c r="A172">
        <v>20</v>
      </c>
      <c r="B172" s="2">
        <v>-1</v>
      </c>
      <c r="C172" s="2">
        <v>-1</v>
      </c>
      <c r="D172" s="2">
        <v>-1</v>
      </c>
      <c r="E172" s="2">
        <v>-1</v>
      </c>
      <c r="F172" s="2">
        <v>-1</v>
      </c>
      <c r="G172" s="2">
        <v>-1</v>
      </c>
      <c r="H172" s="2">
        <v>-1</v>
      </c>
      <c r="I172" s="2">
        <v>0.99</v>
      </c>
      <c r="J172" s="2"/>
      <c r="K172" s="2">
        <v>0.99</v>
      </c>
      <c r="L172" s="2">
        <v>0.4</v>
      </c>
    </row>
    <row r="173" spans="1:12" x14ac:dyDescent="0.25">
      <c r="A173">
        <v>21</v>
      </c>
      <c r="B173" s="2">
        <v>-1</v>
      </c>
      <c r="C173" s="2">
        <v>-1</v>
      </c>
      <c r="D173" s="2">
        <v>-1</v>
      </c>
      <c r="E173" s="2">
        <v>-1</v>
      </c>
      <c r="F173" s="2">
        <v>-1</v>
      </c>
      <c r="G173" s="2">
        <v>-1</v>
      </c>
      <c r="H173" s="2">
        <v>-1</v>
      </c>
      <c r="I173" s="2">
        <v>0.99</v>
      </c>
      <c r="J173" s="2"/>
      <c r="K173" s="2">
        <v>0.99</v>
      </c>
      <c r="L173" s="2">
        <v>0.4</v>
      </c>
    </row>
    <row r="174" spans="1:12" x14ac:dyDescent="0.25">
      <c r="A174">
        <v>22</v>
      </c>
      <c r="B174" s="2">
        <v>-1</v>
      </c>
      <c r="C174" s="2">
        <v>-1</v>
      </c>
      <c r="D174" s="2">
        <v>-1</v>
      </c>
      <c r="E174" s="2">
        <v>-1</v>
      </c>
      <c r="F174" s="2">
        <v>-1</v>
      </c>
      <c r="G174" s="2">
        <v>-1</v>
      </c>
      <c r="H174" s="2">
        <v>-1</v>
      </c>
      <c r="I174" s="2">
        <v>0.99</v>
      </c>
      <c r="J174" s="2"/>
      <c r="K174" s="2"/>
      <c r="L174" s="2">
        <v>0.4</v>
      </c>
    </row>
    <row r="175" spans="1:12" x14ac:dyDescent="0.25">
      <c r="A175">
        <v>23</v>
      </c>
      <c r="B175" s="2">
        <v>-1</v>
      </c>
      <c r="C175" s="2">
        <v>-1</v>
      </c>
      <c r="D175" s="2">
        <v>-1</v>
      </c>
      <c r="E175" s="2">
        <v>-1</v>
      </c>
      <c r="F175" s="2">
        <v>-1</v>
      </c>
      <c r="G175" s="2">
        <v>-1</v>
      </c>
      <c r="H175" s="2">
        <v>-1</v>
      </c>
      <c r="I175" s="2">
        <v>0.99</v>
      </c>
      <c r="J175" s="2"/>
      <c r="K175" s="2"/>
      <c r="L175" s="2">
        <v>0.4</v>
      </c>
    </row>
    <row r="176" spans="1:12" x14ac:dyDescent="0.25">
      <c r="A176">
        <v>24</v>
      </c>
      <c r="B176" s="2">
        <v>-1</v>
      </c>
      <c r="C176" s="2">
        <v>-1</v>
      </c>
      <c r="D176" s="2">
        <v>-1</v>
      </c>
      <c r="E176" s="2">
        <v>-1</v>
      </c>
      <c r="F176" s="2">
        <v>-1</v>
      </c>
      <c r="G176" s="2">
        <v>-1</v>
      </c>
      <c r="H176" s="2">
        <v>-1</v>
      </c>
      <c r="I176" s="2">
        <v>0.99</v>
      </c>
      <c r="J176" s="2"/>
      <c r="K176" s="2"/>
      <c r="L176" s="2">
        <v>0.4</v>
      </c>
    </row>
    <row r="177" spans="1:12" x14ac:dyDescent="0.25">
      <c r="A177">
        <v>25</v>
      </c>
      <c r="B177" s="2">
        <v>-1</v>
      </c>
      <c r="C177" s="2">
        <v>-1</v>
      </c>
      <c r="D177" s="2">
        <v>-1</v>
      </c>
      <c r="E177" s="2">
        <v>-1</v>
      </c>
      <c r="F177" s="2">
        <v>-1</v>
      </c>
      <c r="G177" s="2">
        <v>-1</v>
      </c>
      <c r="H177" s="2">
        <v>-1</v>
      </c>
      <c r="I177" s="2">
        <v>0.99</v>
      </c>
      <c r="J177" s="2"/>
      <c r="K177" s="2"/>
      <c r="L177" s="2">
        <v>0.4</v>
      </c>
    </row>
    <row r="178" spans="1:12" x14ac:dyDescent="0.25">
      <c r="A178">
        <v>26</v>
      </c>
      <c r="B178" s="2">
        <v>-1</v>
      </c>
      <c r="C178" s="2">
        <v>-1</v>
      </c>
      <c r="D178" s="2">
        <v>-1</v>
      </c>
      <c r="E178" s="2">
        <v>-1</v>
      </c>
      <c r="F178" s="2">
        <v>-1</v>
      </c>
      <c r="G178" s="2">
        <v>-1</v>
      </c>
      <c r="H178" s="2">
        <v>-1</v>
      </c>
      <c r="I178" s="2">
        <v>0.99</v>
      </c>
      <c r="J178" s="2"/>
      <c r="K178" s="2"/>
      <c r="L178" s="2">
        <v>0.4</v>
      </c>
    </row>
    <row r="179" spans="1:12" x14ac:dyDescent="0.25">
      <c r="A179">
        <v>27</v>
      </c>
      <c r="B179" s="2">
        <v>-1</v>
      </c>
      <c r="C179" s="2">
        <v>-1</v>
      </c>
      <c r="D179" s="2">
        <v>-1</v>
      </c>
      <c r="E179" s="2">
        <v>-1</v>
      </c>
      <c r="F179" s="2">
        <v>-1</v>
      </c>
      <c r="G179" s="2">
        <v>-1</v>
      </c>
      <c r="H179" s="2">
        <v>-1</v>
      </c>
      <c r="I179" s="2">
        <v>0.99</v>
      </c>
      <c r="J179" s="2"/>
      <c r="K179" s="2"/>
      <c r="L179" s="2">
        <v>0.4</v>
      </c>
    </row>
    <row r="180" spans="1:12" x14ac:dyDescent="0.25">
      <c r="A180">
        <v>28</v>
      </c>
      <c r="B180" s="2">
        <v>-1</v>
      </c>
      <c r="C180" s="2">
        <v>-1</v>
      </c>
      <c r="D180" s="2">
        <v>-1</v>
      </c>
      <c r="E180" s="2">
        <v>-1</v>
      </c>
      <c r="F180" s="2">
        <v>-1</v>
      </c>
      <c r="G180" s="2">
        <v>-1</v>
      </c>
      <c r="H180" s="2">
        <v>-1</v>
      </c>
      <c r="I180" s="2">
        <v>0.99</v>
      </c>
      <c r="J180" s="2"/>
      <c r="K180" s="2"/>
      <c r="L180" s="2">
        <v>0.4</v>
      </c>
    </row>
    <row r="181" spans="1:12" x14ac:dyDescent="0.25">
      <c r="A181">
        <v>29</v>
      </c>
      <c r="B181" s="2">
        <v>-1</v>
      </c>
      <c r="C181" s="2">
        <v>-1</v>
      </c>
      <c r="D181" s="2">
        <v>-1</v>
      </c>
      <c r="E181" s="2">
        <v>-1</v>
      </c>
      <c r="F181" s="2">
        <v>-1</v>
      </c>
      <c r="G181" s="2">
        <v>-1</v>
      </c>
      <c r="H181" s="2">
        <v>-1</v>
      </c>
      <c r="I181" s="2">
        <v>0.99</v>
      </c>
      <c r="J181" s="2"/>
      <c r="K181" s="2"/>
      <c r="L181" s="2">
        <v>0.4</v>
      </c>
    </row>
    <row r="182" spans="1:12" x14ac:dyDescent="0.25">
      <c r="A182">
        <v>30</v>
      </c>
      <c r="B182" s="2">
        <v>-1</v>
      </c>
      <c r="C182" s="2">
        <v>-1</v>
      </c>
      <c r="D182" s="2">
        <v>-1</v>
      </c>
      <c r="E182" s="2">
        <v>-1</v>
      </c>
      <c r="F182" s="2">
        <v>-1</v>
      </c>
      <c r="G182" s="2">
        <v>-1</v>
      </c>
      <c r="H182" s="2">
        <v>-1</v>
      </c>
      <c r="I182" s="2">
        <v>0.99</v>
      </c>
      <c r="J182" s="2"/>
      <c r="K182" s="2"/>
      <c r="L182" s="2">
        <v>0.4</v>
      </c>
    </row>
    <row r="183" spans="1:12" x14ac:dyDescent="0.25">
      <c r="A183">
        <v>31</v>
      </c>
      <c r="B183" s="2">
        <v>-1</v>
      </c>
      <c r="C183" s="2">
        <v>-1</v>
      </c>
      <c r="D183" s="2">
        <v>-1</v>
      </c>
      <c r="E183" s="2">
        <v>-1</v>
      </c>
      <c r="F183" s="2">
        <v>-1</v>
      </c>
      <c r="G183" s="2">
        <v>-1</v>
      </c>
      <c r="H183" s="2">
        <v>-1</v>
      </c>
      <c r="I183" s="2">
        <v>0.99</v>
      </c>
      <c r="J183" s="2"/>
      <c r="K183" s="2"/>
      <c r="L183" s="2">
        <v>0.4</v>
      </c>
    </row>
    <row r="184" spans="1:12" x14ac:dyDescent="0.25">
      <c r="A184">
        <v>32</v>
      </c>
      <c r="B184" s="2">
        <v>-1</v>
      </c>
      <c r="C184" s="2">
        <v>-1</v>
      </c>
      <c r="D184" s="2">
        <v>-1</v>
      </c>
      <c r="E184" s="2">
        <v>-1</v>
      </c>
      <c r="F184" s="2">
        <v>-1</v>
      </c>
      <c r="G184" s="2">
        <v>-1</v>
      </c>
      <c r="H184" s="2">
        <v>-1</v>
      </c>
      <c r="I184" s="2">
        <v>0.99</v>
      </c>
      <c r="J184" s="2"/>
      <c r="K184" s="2"/>
      <c r="L184" s="2">
        <v>0.4</v>
      </c>
    </row>
    <row r="185" spans="1:12" x14ac:dyDescent="0.25">
      <c r="A185">
        <v>33</v>
      </c>
      <c r="B185" s="2">
        <v>-1</v>
      </c>
      <c r="C185" s="2">
        <v>-1</v>
      </c>
      <c r="D185" s="2">
        <v>-1</v>
      </c>
      <c r="E185" s="2">
        <v>-1</v>
      </c>
      <c r="F185" s="2">
        <v>-1</v>
      </c>
      <c r="G185" s="2">
        <v>-1</v>
      </c>
      <c r="H185" s="2">
        <v>-1</v>
      </c>
      <c r="I185" s="2">
        <v>0.99</v>
      </c>
      <c r="J185" s="2"/>
      <c r="K185" s="2"/>
      <c r="L185" s="2">
        <v>0.4</v>
      </c>
    </row>
    <row r="186" spans="1:12" x14ac:dyDescent="0.25">
      <c r="A186">
        <v>34</v>
      </c>
      <c r="B186" s="2">
        <v>-1</v>
      </c>
      <c r="C186" s="2">
        <v>-1</v>
      </c>
      <c r="D186" s="2">
        <v>-1</v>
      </c>
      <c r="E186" s="2">
        <v>-1</v>
      </c>
      <c r="F186" s="2">
        <v>-1</v>
      </c>
      <c r="G186" s="2">
        <v>-1</v>
      </c>
      <c r="H186" s="2">
        <v>-1</v>
      </c>
      <c r="I186" s="2">
        <v>0.99</v>
      </c>
      <c r="J186" s="2"/>
      <c r="K186" s="2"/>
      <c r="L186" s="2"/>
    </row>
    <row r="187" spans="1:12" x14ac:dyDescent="0.25">
      <c r="A187">
        <v>35</v>
      </c>
      <c r="B187" s="2">
        <v>-1</v>
      </c>
      <c r="C187" s="2">
        <v>-1</v>
      </c>
      <c r="D187" s="2">
        <v>-1</v>
      </c>
      <c r="E187" s="2">
        <v>-1</v>
      </c>
      <c r="F187" s="2">
        <v>-1</v>
      </c>
      <c r="G187" s="2">
        <v>-1</v>
      </c>
      <c r="H187" s="2">
        <v>-1</v>
      </c>
      <c r="I187" s="2">
        <v>0.99</v>
      </c>
      <c r="J187" s="2"/>
      <c r="K187" s="2"/>
      <c r="L187" s="2"/>
    </row>
    <row r="188" spans="1:12" x14ac:dyDescent="0.25">
      <c r="A188">
        <v>36</v>
      </c>
      <c r="B188" s="2">
        <v>-1</v>
      </c>
      <c r="C188" s="2">
        <v>-1</v>
      </c>
      <c r="D188" s="2">
        <v>-1</v>
      </c>
      <c r="E188" s="2">
        <v>-1</v>
      </c>
      <c r="F188" s="2">
        <v>-1</v>
      </c>
      <c r="G188" s="2">
        <v>-1</v>
      </c>
      <c r="H188" s="2">
        <v>-1</v>
      </c>
      <c r="I188" s="2">
        <v>0.99</v>
      </c>
      <c r="J188" s="2"/>
      <c r="K188" s="2"/>
      <c r="L188" s="2"/>
    </row>
    <row r="189" spans="1:12" x14ac:dyDescent="0.25">
      <c r="A189" t="s">
        <v>232</v>
      </c>
      <c r="B189" t="s">
        <v>111</v>
      </c>
      <c r="C189" t="s">
        <v>112</v>
      </c>
      <c r="D189" t="s">
        <v>113</v>
      </c>
      <c r="E189" t="s">
        <v>114</v>
      </c>
      <c r="F189" t="s">
        <v>115</v>
      </c>
      <c r="G189" t="s">
        <v>116</v>
      </c>
      <c r="H189" t="s">
        <v>353</v>
      </c>
      <c r="I189" t="s">
        <v>118</v>
      </c>
      <c r="J189" t="s">
        <v>119</v>
      </c>
      <c r="K189" t="s">
        <v>499</v>
      </c>
      <c r="L189" t="s">
        <v>500</v>
      </c>
    </row>
    <row r="190" spans="1:12" x14ac:dyDescent="0.25">
      <c r="A190">
        <v>1</v>
      </c>
      <c r="B190" s="2">
        <v>-1</v>
      </c>
      <c r="C190" s="2">
        <v>-1</v>
      </c>
      <c r="D190" s="2">
        <v>-1</v>
      </c>
      <c r="E190" s="2">
        <v>-1</v>
      </c>
      <c r="F190" s="2">
        <v>-1</v>
      </c>
      <c r="G190" s="2">
        <v>-1</v>
      </c>
      <c r="H190" s="2">
        <v>-1</v>
      </c>
      <c r="I190" s="2">
        <v>0.1</v>
      </c>
      <c r="K190" s="2">
        <v>0.1</v>
      </c>
    </row>
    <row r="191" spans="1:12" x14ac:dyDescent="0.25">
      <c r="A191">
        <v>2</v>
      </c>
      <c r="B191" s="2">
        <v>-1</v>
      </c>
      <c r="C191" s="2">
        <v>-1</v>
      </c>
      <c r="D191" s="2">
        <v>-1</v>
      </c>
      <c r="E191" s="2">
        <v>-1</v>
      </c>
      <c r="F191" s="2">
        <v>-1</v>
      </c>
      <c r="G191" s="2">
        <v>-1</v>
      </c>
      <c r="H191" s="2">
        <v>-1</v>
      </c>
      <c r="I191" s="2">
        <v>0.15</v>
      </c>
      <c r="K191" s="2">
        <v>0.15</v>
      </c>
    </row>
    <row r="192" spans="1:12" x14ac:dyDescent="0.25">
      <c r="A192">
        <v>3</v>
      </c>
      <c r="B192" s="2">
        <v>-1</v>
      </c>
      <c r="C192" s="2">
        <v>-1</v>
      </c>
      <c r="D192" s="2">
        <v>-1</v>
      </c>
      <c r="E192" s="2">
        <v>-1</v>
      </c>
      <c r="F192" s="2">
        <v>-1</v>
      </c>
      <c r="G192" s="2">
        <v>-1</v>
      </c>
      <c r="H192" s="2">
        <v>-1</v>
      </c>
      <c r="I192" s="2">
        <v>0.2</v>
      </c>
      <c r="J192" s="2">
        <v>0.1</v>
      </c>
      <c r="K192" s="2">
        <v>0.2</v>
      </c>
    </row>
    <row r="193" spans="1:12" x14ac:dyDescent="0.25">
      <c r="A193">
        <v>4</v>
      </c>
      <c r="B193" s="2">
        <v>-1</v>
      </c>
      <c r="C193" s="2">
        <v>-1</v>
      </c>
      <c r="D193" s="2">
        <v>-1</v>
      </c>
      <c r="E193" s="2">
        <v>-1</v>
      </c>
      <c r="F193" s="2">
        <v>-1</v>
      </c>
      <c r="G193" s="2">
        <v>-1</v>
      </c>
      <c r="H193" s="2">
        <v>-1</v>
      </c>
      <c r="I193" s="2">
        <v>0.25</v>
      </c>
      <c r="J193" s="2">
        <v>0.15</v>
      </c>
      <c r="K193" s="2">
        <v>0.25</v>
      </c>
    </row>
    <row r="194" spans="1:12" x14ac:dyDescent="0.25">
      <c r="A194">
        <v>5</v>
      </c>
      <c r="B194" s="2">
        <v>-1</v>
      </c>
      <c r="C194" s="2">
        <v>-1</v>
      </c>
      <c r="D194" s="2">
        <v>-1</v>
      </c>
      <c r="E194" s="2">
        <v>-1</v>
      </c>
      <c r="F194" s="2">
        <v>-1</v>
      </c>
      <c r="G194" s="2">
        <v>-1</v>
      </c>
      <c r="H194" s="2">
        <v>-1</v>
      </c>
      <c r="I194" s="2">
        <v>0.31</v>
      </c>
      <c r="J194" s="2">
        <v>0.2</v>
      </c>
      <c r="K194" s="2">
        <v>0.31</v>
      </c>
    </row>
    <row r="195" spans="1:12" x14ac:dyDescent="0.25">
      <c r="A195">
        <v>6</v>
      </c>
      <c r="B195" s="2">
        <v>-1</v>
      </c>
      <c r="C195" s="2">
        <v>-1</v>
      </c>
      <c r="D195" s="2">
        <v>-1</v>
      </c>
      <c r="E195" s="2">
        <v>-1</v>
      </c>
      <c r="F195" s="2">
        <v>-1</v>
      </c>
      <c r="G195" s="2">
        <v>-1</v>
      </c>
      <c r="H195" s="2">
        <v>-1</v>
      </c>
      <c r="I195" s="2">
        <v>0.37</v>
      </c>
      <c r="J195" s="2">
        <v>0.25</v>
      </c>
      <c r="K195" s="2">
        <v>0.37</v>
      </c>
    </row>
    <row r="196" spans="1:12" x14ac:dyDescent="0.25">
      <c r="A196">
        <v>7</v>
      </c>
      <c r="B196" s="2">
        <v>-1</v>
      </c>
      <c r="C196" s="2">
        <v>-1</v>
      </c>
      <c r="D196" s="2">
        <v>-1</v>
      </c>
      <c r="E196" s="2">
        <v>-1</v>
      </c>
      <c r="F196" s="2">
        <v>-1</v>
      </c>
      <c r="G196" s="2">
        <v>-1</v>
      </c>
      <c r="H196" s="2">
        <v>-1</v>
      </c>
      <c r="I196" s="2">
        <v>0.43</v>
      </c>
      <c r="J196" s="2">
        <v>0.31</v>
      </c>
      <c r="K196" s="2">
        <v>0.43</v>
      </c>
      <c r="L196" s="2">
        <v>0.1</v>
      </c>
    </row>
    <row r="197" spans="1:12" x14ac:dyDescent="0.25">
      <c r="A197">
        <v>8</v>
      </c>
      <c r="B197" s="2">
        <v>-1</v>
      </c>
      <c r="C197" s="2">
        <v>-1</v>
      </c>
      <c r="D197" s="2">
        <v>-1</v>
      </c>
      <c r="E197" s="2">
        <v>-1</v>
      </c>
      <c r="F197" s="2">
        <v>-1</v>
      </c>
      <c r="G197" s="2">
        <v>-1</v>
      </c>
      <c r="H197" s="2">
        <v>-1</v>
      </c>
      <c r="I197" s="2">
        <v>0.49</v>
      </c>
      <c r="J197" s="2">
        <v>0.37</v>
      </c>
      <c r="K197" s="2">
        <v>0.49</v>
      </c>
      <c r="L197" s="2">
        <v>0.15</v>
      </c>
    </row>
    <row r="198" spans="1:12" x14ac:dyDescent="0.25">
      <c r="A198">
        <v>9</v>
      </c>
      <c r="B198" s="2">
        <v>-1</v>
      </c>
      <c r="C198" s="2">
        <v>-1</v>
      </c>
      <c r="D198" s="2">
        <v>-1</v>
      </c>
      <c r="E198" s="2">
        <v>-1</v>
      </c>
      <c r="F198" s="2">
        <v>-1</v>
      </c>
      <c r="G198" s="2">
        <v>-1</v>
      </c>
      <c r="H198" s="2">
        <v>-1</v>
      </c>
      <c r="I198" s="2">
        <v>0.56000000000000005</v>
      </c>
      <c r="J198" s="2">
        <v>0.43</v>
      </c>
      <c r="K198" s="2">
        <v>0.56000000000000005</v>
      </c>
      <c r="L198" s="2">
        <v>0.2</v>
      </c>
    </row>
    <row r="199" spans="1:12" x14ac:dyDescent="0.25">
      <c r="A199">
        <v>10</v>
      </c>
      <c r="B199" s="2">
        <v>-1</v>
      </c>
      <c r="C199" s="2">
        <v>-1</v>
      </c>
      <c r="D199" s="2">
        <v>-1</v>
      </c>
      <c r="E199" s="2">
        <v>-1</v>
      </c>
      <c r="F199" s="2">
        <v>-1</v>
      </c>
      <c r="G199" s="2">
        <v>-1</v>
      </c>
      <c r="H199" s="2">
        <v>-1</v>
      </c>
      <c r="I199" s="2">
        <v>0.63</v>
      </c>
      <c r="J199" s="2">
        <v>0.49</v>
      </c>
      <c r="K199" s="2">
        <v>0.63</v>
      </c>
      <c r="L199" s="2">
        <v>0.25</v>
      </c>
    </row>
    <row r="200" spans="1:12" x14ac:dyDescent="0.25">
      <c r="A200">
        <v>11</v>
      </c>
      <c r="B200" s="2">
        <v>-1</v>
      </c>
      <c r="C200" s="2">
        <v>-1</v>
      </c>
      <c r="D200" s="2">
        <v>-1</v>
      </c>
      <c r="E200" s="2">
        <v>-1</v>
      </c>
      <c r="F200" s="2">
        <v>-1</v>
      </c>
      <c r="G200" s="2">
        <v>-1</v>
      </c>
      <c r="H200" s="2">
        <v>-1</v>
      </c>
      <c r="I200" s="2">
        <v>0.7</v>
      </c>
      <c r="J200" s="2">
        <v>0.56000000000000005</v>
      </c>
      <c r="K200" s="2">
        <v>0.7</v>
      </c>
      <c r="L200" s="2">
        <v>0.31</v>
      </c>
    </row>
    <row r="201" spans="1:12" x14ac:dyDescent="0.25">
      <c r="A201">
        <v>12</v>
      </c>
      <c r="B201" s="2">
        <v>-1</v>
      </c>
      <c r="C201" s="2">
        <v>-1</v>
      </c>
      <c r="D201" s="2">
        <v>-1</v>
      </c>
      <c r="E201" s="2">
        <v>-1</v>
      </c>
      <c r="F201" s="2">
        <v>-1</v>
      </c>
      <c r="G201" s="2">
        <v>-1</v>
      </c>
      <c r="H201" s="2">
        <v>-1</v>
      </c>
      <c r="I201" s="2">
        <v>0.77</v>
      </c>
      <c r="J201" s="2">
        <v>0.63</v>
      </c>
      <c r="K201" s="2">
        <v>0.77</v>
      </c>
      <c r="L201" s="2">
        <v>0.31</v>
      </c>
    </row>
    <row r="202" spans="1:12" x14ac:dyDescent="0.25">
      <c r="A202">
        <v>13</v>
      </c>
      <c r="B202" s="2">
        <v>-1</v>
      </c>
      <c r="C202" s="2">
        <v>-1</v>
      </c>
      <c r="D202" s="2">
        <v>-1</v>
      </c>
      <c r="E202" s="2">
        <v>-1</v>
      </c>
      <c r="F202" s="2">
        <v>-1</v>
      </c>
      <c r="G202" s="2">
        <v>-1</v>
      </c>
      <c r="H202" s="2">
        <v>-1</v>
      </c>
      <c r="I202" s="2">
        <v>0.85</v>
      </c>
      <c r="J202" s="2">
        <v>0.7</v>
      </c>
      <c r="K202" s="2">
        <v>0.85</v>
      </c>
      <c r="L202" s="2">
        <v>0.31</v>
      </c>
    </row>
    <row r="203" spans="1:12" x14ac:dyDescent="0.25">
      <c r="A203">
        <v>14</v>
      </c>
      <c r="B203" s="2">
        <v>-1</v>
      </c>
      <c r="C203" s="2">
        <v>-1</v>
      </c>
      <c r="D203" s="2">
        <v>-1</v>
      </c>
      <c r="E203" s="2">
        <v>-1</v>
      </c>
      <c r="F203" s="2">
        <v>-1</v>
      </c>
      <c r="G203" s="2">
        <v>-1</v>
      </c>
      <c r="H203" s="2">
        <v>-1</v>
      </c>
      <c r="I203" s="2">
        <v>0.93</v>
      </c>
      <c r="J203" s="2">
        <v>0.77</v>
      </c>
      <c r="K203" s="2">
        <v>0.93</v>
      </c>
      <c r="L203" s="2">
        <v>0.31</v>
      </c>
    </row>
    <row r="204" spans="1:12" x14ac:dyDescent="0.25">
      <c r="A204">
        <v>15</v>
      </c>
      <c r="B204" s="2">
        <v>-1</v>
      </c>
      <c r="C204" s="2">
        <v>-1</v>
      </c>
      <c r="D204" s="2">
        <v>-1</v>
      </c>
      <c r="E204" s="2">
        <v>-1</v>
      </c>
      <c r="F204" s="2">
        <v>-1</v>
      </c>
      <c r="G204" s="2">
        <v>-1</v>
      </c>
      <c r="H204" s="2">
        <v>-1</v>
      </c>
      <c r="I204" s="2">
        <v>0.99</v>
      </c>
      <c r="J204" s="2">
        <v>0.85</v>
      </c>
      <c r="K204" s="2">
        <v>0.99</v>
      </c>
      <c r="L204" s="2">
        <v>0.31</v>
      </c>
    </row>
    <row r="205" spans="1:12" x14ac:dyDescent="0.25">
      <c r="A205">
        <v>16</v>
      </c>
      <c r="B205" s="2">
        <v>-1</v>
      </c>
      <c r="C205" s="2">
        <v>-1</v>
      </c>
      <c r="D205" s="2">
        <v>-1</v>
      </c>
      <c r="E205" s="2">
        <v>-1</v>
      </c>
      <c r="F205" s="2">
        <v>-1</v>
      </c>
      <c r="G205" s="2">
        <v>-1</v>
      </c>
      <c r="H205" s="2">
        <v>-1</v>
      </c>
      <c r="I205" s="2">
        <v>0.99</v>
      </c>
      <c r="J205" s="2"/>
      <c r="K205" s="2">
        <v>0.99</v>
      </c>
      <c r="L205" s="2">
        <v>0.31</v>
      </c>
    </row>
    <row r="206" spans="1:12" x14ac:dyDescent="0.25">
      <c r="A206">
        <v>17</v>
      </c>
      <c r="B206" s="2">
        <v>-1</v>
      </c>
      <c r="C206" s="2">
        <v>-1</v>
      </c>
      <c r="D206" s="2">
        <v>-1</v>
      </c>
      <c r="E206" s="2">
        <v>-1</v>
      </c>
      <c r="F206" s="2">
        <v>-1</v>
      </c>
      <c r="G206" s="2">
        <v>-1</v>
      </c>
      <c r="H206" s="2">
        <v>-1</v>
      </c>
      <c r="I206" s="2">
        <v>0.99</v>
      </c>
      <c r="J206" s="2"/>
      <c r="K206" s="2">
        <v>0.99</v>
      </c>
      <c r="L206" s="2">
        <v>0.31</v>
      </c>
    </row>
    <row r="207" spans="1:12" x14ac:dyDescent="0.25">
      <c r="A207">
        <v>18</v>
      </c>
      <c r="B207" s="2">
        <v>-1</v>
      </c>
      <c r="C207" s="2">
        <v>-1</v>
      </c>
      <c r="D207" s="2">
        <v>-1</v>
      </c>
      <c r="E207" s="2">
        <v>-1</v>
      </c>
      <c r="F207" s="2">
        <v>-1</v>
      </c>
      <c r="G207" s="2">
        <v>-1</v>
      </c>
      <c r="H207" s="2">
        <v>-1</v>
      </c>
      <c r="I207" s="2">
        <v>0.99</v>
      </c>
      <c r="J207" s="2"/>
      <c r="K207" s="2">
        <v>0.99</v>
      </c>
      <c r="L207" s="2">
        <v>0.31</v>
      </c>
    </row>
    <row r="208" spans="1:12" x14ac:dyDescent="0.25">
      <c r="A208">
        <v>19</v>
      </c>
      <c r="B208" s="2">
        <v>-1</v>
      </c>
      <c r="C208" s="2">
        <v>-1</v>
      </c>
      <c r="D208" s="2">
        <v>-1</v>
      </c>
      <c r="E208" s="2">
        <v>-1</v>
      </c>
      <c r="F208" s="2">
        <v>-1</v>
      </c>
      <c r="G208" s="2">
        <v>-1</v>
      </c>
      <c r="H208" s="2">
        <v>-1</v>
      </c>
      <c r="I208" s="2">
        <v>0.99</v>
      </c>
      <c r="J208" s="2"/>
      <c r="K208" s="2">
        <v>0.99</v>
      </c>
      <c r="L208" s="2">
        <v>0.31</v>
      </c>
    </row>
    <row r="209" spans="1:12" x14ac:dyDescent="0.25">
      <c r="A209">
        <v>20</v>
      </c>
      <c r="B209" s="2">
        <v>-1</v>
      </c>
      <c r="C209" s="2">
        <v>-1</v>
      </c>
      <c r="D209" s="2">
        <v>-1</v>
      </c>
      <c r="E209" s="2">
        <v>-1</v>
      </c>
      <c r="F209" s="2">
        <v>-1</v>
      </c>
      <c r="G209" s="2">
        <v>-1</v>
      </c>
      <c r="H209" s="2">
        <v>-1</v>
      </c>
      <c r="I209" s="2">
        <v>0.99</v>
      </c>
      <c r="J209" s="2"/>
      <c r="K209" s="2">
        <v>0.99</v>
      </c>
      <c r="L209" s="2">
        <v>0.31</v>
      </c>
    </row>
    <row r="210" spans="1:12" x14ac:dyDescent="0.25">
      <c r="A210">
        <v>21</v>
      </c>
      <c r="B210" s="2">
        <v>-1</v>
      </c>
      <c r="C210" s="2">
        <v>-1</v>
      </c>
      <c r="D210" s="2">
        <v>-1</v>
      </c>
      <c r="E210" s="2">
        <v>-1</v>
      </c>
      <c r="F210" s="2">
        <v>-1</v>
      </c>
      <c r="G210" s="2">
        <v>-1</v>
      </c>
      <c r="H210" s="2">
        <v>-1</v>
      </c>
      <c r="I210" s="2">
        <v>0.99</v>
      </c>
      <c r="J210" s="2"/>
      <c r="K210" s="2">
        <v>0.99</v>
      </c>
      <c r="L210" s="2">
        <v>0.31</v>
      </c>
    </row>
    <row r="211" spans="1:12" x14ac:dyDescent="0.25">
      <c r="A211">
        <v>22</v>
      </c>
      <c r="B211" s="2">
        <v>-1</v>
      </c>
      <c r="C211" s="2">
        <v>-1</v>
      </c>
      <c r="D211" s="2">
        <v>-1</v>
      </c>
      <c r="E211" s="2">
        <v>-1</v>
      </c>
      <c r="F211" s="2">
        <v>-1</v>
      </c>
      <c r="G211" s="2">
        <v>-1</v>
      </c>
      <c r="H211" s="2">
        <v>-1</v>
      </c>
      <c r="I211" s="2">
        <v>0.99</v>
      </c>
      <c r="J211" s="2"/>
      <c r="K211" s="2"/>
      <c r="L211" s="2">
        <v>0.31</v>
      </c>
    </row>
    <row r="212" spans="1:12" x14ac:dyDescent="0.25">
      <c r="A212">
        <v>23</v>
      </c>
      <c r="B212" s="2">
        <v>-1</v>
      </c>
      <c r="C212" s="2">
        <v>-1</v>
      </c>
      <c r="D212" s="2">
        <v>-1</v>
      </c>
      <c r="E212" s="2">
        <v>-1</v>
      </c>
      <c r="F212" s="2">
        <v>-1</v>
      </c>
      <c r="G212" s="2">
        <v>-1</v>
      </c>
      <c r="H212" s="2">
        <v>-1</v>
      </c>
      <c r="I212" s="2">
        <v>0.99</v>
      </c>
      <c r="J212" s="2"/>
      <c r="K212" s="2"/>
      <c r="L212" s="2">
        <v>0.31</v>
      </c>
    </row>
    <row r="213" spans="1:12" x14ac:dyDescent="0.25">
      <c r="A213">
        <v>24</v>
      </c>
      <c r="B213" s="2">
        <v>-1</v>
      </c>
      <c r="C213" s="2">
        <v>-1</v>
      </c>
      <c r="D213" s="2">
        <v>-1</v>
      </c>
      <c r="E213" s="2">
        <v>-1</v>
      </c>
      <c r="F213" s="2">
        <v>-1</v>
      </c>
      <c r="G213" s="2">
        <v>-1</v>
      </c>
      <c r="H213" s="2">
        <v>-1</v>
      </c>
      <c r="I213" s="2">
        <v>0.99</v>
      </c>
      <c r="J213" s="2"/>
      <c r="K213" s="2"/>
      <c r="L213" s="2">
        <v>0.31</v>
      </c>
    </row>
    <row r="214" spans="1:12" x14ac:dyDescent="0.25">
      <c r="A214">
        <v>25</v>
      </c>
      <c r="B214" s="2">
        <v>-1</v>
      </c>
      <c r="C214" s="2">
        <v>-1</v>
      </c>
      <c r="D214" s="2">
        <v>-1</v>
      </c>
      <c r="E214" s="2">
        <v>-1</v>
      </c>
      <c r="F214" s="2">
        <v>-1</v>
      </c>
      <c r="G214" s="2">
        <v>-1</v>
      </c>
      <c r="H214" s="2">
        <v>-1</v>
      </c>
      <c r="I214" s="2">
        <v>0.99</v>
      </c>
      <c r="J214" s="2"/>
      <c r="K214" s="2"/>
      <c r="L214" s="2">
        <v>0.31</v>
      </c>
    </row>
    <row r="215" spans="1:12" x14ac:dyDescent="0.25">
      <c r="A215">
        <v>26</v>
      </c>
      <c r="B215" s="2">
        <v>-1</v>
      </c>
      <c r="C215" s="2">
        <v>-1</v>
      </c>
      <c r="D215" s="2">
        <v>-1</v>
      </c>
      <c r="E215" s="2">
        <v>-1</v>
      </c>
      <c r="F215" s="2">
        <v>-1</v>
      </c>
      <c r="G215" s="2">
        <v>-1</v>
      </c>
      <c r="H215" s="2">
        <v>-1</v>
      </c>
      <c r="I215" s="2">
        <v>0.99</v>
      </c>
      <c r="J215" s="2"/>
      <c r="K215" s="2"/>
      <c r="L215" s="2">
        <v>0.31</v>
      </c>
    </row>
    <row r="216" spans="1:12" x14ac:dyDescent="0.25">
      <c r="A216">
        <v>27</v>
      </c>
      <c r="B216" s="2">
        <v>-1</v>
      </c>
      <c r="C216" s="2">
        <v>-1</v>
      </c>
      <c r="D216" s="2">
        <v>-1</v>
      </c>
      <c r="E216" s="2">
        <v>-1</v>
      </c>
      <c r="F216" s="2">
        <v>-1</v>
      </c>
      <c r="G216" s="2">
        <v>-1</v>
      </c>
      <c r="H216" s="2">
        <v>-1</v>
      </c>
      <c r="I216" s="2">
        <v>0.99</v>
      </c>
      <c r="J216" s="2"/>
      <c r="K216" s="2"/>
      <c r="L216" s="2">
        <v>0.31</v>
      </c>
    </row>
    <row r="217" spans="1:12" x14ac:dyDescent="0.25">
      <c r="A217">
        <v>28</v>
      </c>
      <c r="B217" s="2">
        <v>-1</v>
      </c>
      <c r="C217" s="2">
        <v>-1</v>
      </c>
      <c r="D217" s="2">
        <v>-1</v>
      </c>
      <c r="E217" s="2">
        <v>-1</v>
      </c>
      <c r="F217" s="2">
        <v>-1</v>
      </c>
      <c r="G217" s="2">
        <v>-1</v>
      </c>
      <c r="H217" s="2">
        <v>-1</v>
      </c>
      <c r="I217" s="2">
        <v>0.99</v>
      </c>
      <c r="J217" s="2"/>
      <c r="K217" s="2"/>
      <c r="L217" s="2">
        <v>0.31</v>
      </c>
    </row>
    <row r="218" spans="1:12" x14ac:dyDescent="0.25">
      <c r="A218">
        <v>29</v>
      </c>
      <c r="B218" s="2">
        <v>-1</v>
      </c>
      <c r="C218" s="2">
        <v>-1</v>
      </c>
      <c r="D218" s="2">
        <v>-1</v>
      </c>
      <c r="E218" s="2">
        <v>-1</v>
      </c>
      <c r="F218" s="2">
        <v>-1</v>
      </c>
      <c r="G218" s="2">
        <v>-1</v>
      </c>
      <c r="H218" s="2">
        <v>-1</v>
      </c>
      <c r="I218" s="2">
        <v>0.99</v>
      </c>
      <c r="J218" s="2"/>
      <c r="K218" s="2"/>
      <c r="L218" s="2">
        <v>0.31</v>
      </c>
    </row>
    <row r="219" spans="1:12" x14ac:dyDescent="0.25">
      <c r="A219">
        <v>30</v>
      </c>
      <c r="B219" s="2">
        <v>-1</v>
      </c>
      <c r="C219" s="2">
        <v>-1</v>
      </c>
      <c r="D219" s="2">
        <v>-1</v>
      </c>
      <c r="E219" s="2">
        <v>-1</v>
      </c>
      <c r="F219" s="2">
        <v>-1</v>
      </c>
      <c r="G219" s="2">
        <v>-1</v>
      </c>
      <c r="H219" s="2">
        <v>-1</v>
      </c>
      <c r="I219" s="2">
        <v>0.99</v>
      </c>
      <c r="J219" s="2"/>
      <c r="K219" s="2"/>
      <c r="L219" s="2">
        <v>0.31</v>
      </c>
    </row>
    <row r="220" spans="1:12" x14ac:dyDescent="0.25">
      <c r="A220">
        <v>31</v>
      </c>
      <c r="B220" s="2">
        <v>-1</v>
      </c>
      <c r="C220" s="2">
        <v>-1</v>
      </c>
      <c r="D220" s="2">
        <v>-1</v>
      </c>
      <c r="E220" s="2">
        <v>-1</v>
      </c>
      <c r="F220" s="2">
        <v>-1</v>
      </c>
      <c r="G220" s="2">
        <v>-1</v>
      </c>
      <c r="H220" s="2">
        <v>-1</v>
      </c>
      <c r="I220" s="2">
        <v>0.99</v>
      </c>
      <c r="J220" s="2"/>
      <c r="K220" s="2"/>
      <c r="L220" s="2">
        <v>0.31</v>
      </c>
    </row>
    <row r="221" spans="1:12" x14ac:dyDescent="0.25">
      <c r="A221">
        <v>32</v>
      </c>
      <c r="B221" s="2">
        <v>-1</v>
      </c>
      <c r="C221" s="2">
        <v>-1</v>
      </c>
      <c r="D221" s="2">
        <v>-1</v>
      </c>
      <c r="E221" s="2">
        <v>-1</v>
      </c>
      <c r="F221" s="2">
        <v>-1</v>
      </c>
      <c r="G221" s="2">
        <v>-1</v>
      </c>
      <c r="H221" s="2">
        <v>-1</v>
      </c>
      <c r="I221" s="2">
        <v>0.99</v>
      </c>
      <c r="J221" s="2"/>
      <c r="K221" s="2"/>
      <c r="L221" s="2">
        <v>0.31</v>
      </c>
    </row>
    <row r="222" spans="1:12" x14ac:dyDescent="0.25">
      <c r="A222">
        <v>33</v>
      </c>
      <c r="B222" s="2">
        <v>-1</v>
      </c>
      <c r="C222" s="2">
        <v>-1</v>
      </c>
      <c r="D222" s="2">
        <v>-1</v>
      </c>
      <c r="E222" s="2">
        <v>-1</v>
      </c>
      <c r="F222" s="2">
        <v>-1</v>
      </c>
      <c r="G222" s="2">
        <v>-1</v>
      </c>
      <c r="H222" s="2">
        <v>-1</v>
      </c>
      <c r="I222" s="2">
        <v>0.99</v>
      </c>
      <c r="J222" s="2"/>
      <c r="K222" s="2"/>
      <c r="L222" s="2">
        <v>0.31</v>
      </c>
    </row>
    <row r="223" spans="1:12" x14ac:dyDescent="0.25">
      <c r="A223">
        <v>34</v>
      </c>
      <c r="B223" s="2">
        <v>-1</v>
      </c>
      <c r="C223" s="2">
        <v>-1</v>
      </c>
      <c r="D223" s="2">
        <v>-1</v>
      </c>
      <c r="E223" s="2">
        <v>-1</v>
      </c>
      <c r="F223" s="2">
        <v>-1</v>
      </c>
      <c r="G223" s="2">
        <v>-1</v>
      </c>
      <c r="H223" s="2">
        <v>-1</v>
      </c>
      <c r="I223" s="2">
        <v>0.99</v>
      </c>
      <c r="J223" s="2"/>
      <c r="K223" s="2"/>
      <c r="L223" s="2"/>
    </row>
    <row r="224" spans="1:12" x14ac:dyDescent="0.25">
      <c r="A224">
        <v>35</v>
      </c>
      <c r="B224" s="2">
        <v>-1</v>
      </c>
      <c r="C224" s="2">
        <v>-1</v>
      </c>
      <c r="D224" s="2">
        <v>-1</v>
      </c>
      <c r="E224" s="2">
        <v>-1</v>
      </c>
      <c r="F224" s="2">
        <v>-1</v>
      </c>
      <c r="G224" s="2">
        <v>-1</v>
      </c>
      <c r="H224" s="2">
        <v>-1</v>
      </c>
      <c r="I224" s="2">
        <v>0.99</v>
      </c>
      <c r="J224" s="2"/>
      <c r="K224" s="2"/>
      <c r="L224" s="2"/>
    </row>
    <row r="225" spans="1:12" x14ac:dyDescent="0.25">
      <c r="A225">
        <v>36</v>
      </c>
      <c r="B225" s="2">
        <v>-1</v>
      </c>
      <c r="C225" s="2">
        <v>-1</v>
      </c>
      <c r="D225" s="2">
        <v>-1</v>
      </c>
      <c r="E225" s="2">
        <v>-1</v>
      </c>
      <c r="F225" s="2">
        <v>-1</v>
      </c>
      <c r="G225" s="2">
        <v>-1</v>
      </c>
      <c r="H225" s="2">
        <v>-1</v>
      </c>
      <c r="I225" s="2">
        <v>0.99</v>
      </c>
      <c r="J225" s="2"/>
      <c r="K225" s="2"/>
      <c r="L225" s="2"/>
    </row>
    <row r="226" spans="1:12" x14ac:dyDescent="0.25">
      <c r="A226" t="s">
        <v>248</v>
      </c>
      <c r="B226" t="s">
        <v>111</v>
      </c>
      <c r="C226" t="s">
        <v>112</v>
      </c>
      <c r="D226" t="s">
        <v>113</v>
      </c>
      <c r="E226" t="s">
        <v>114</v>
      </c>
      <c r="F226" t="s">
        <v>115</v>
      </c>
      <c r="G226" t="s">
        <v>116</v>
      </c>
      <c r="H226" t="s">
        <v>353</v>
      </c>
      <c r="I226" t="s">
        <v>118</v>
      </c>
      <c r="J226" t="s">
        <v>119</v>
      </c>
      <c r="K226" t="s">
        <v>499</v>
      </c>
      <c r="L226" t="s">
        <v>500</v>
      </c>
    </row>
    <row r="227" spans="1:12" x14ac:dyDescent="0.25">
      <c r="A227">
        <v>1</v>
      </c>
      <c r="B227" s="2">
        <v>-1</v>
      </c>
      <c r="C227" s="2">
        <v>-1</v>
      </c>
      <c r="D227" s="2">
        <v>-1</v>
      </c>
      <c r="E227" s="2">
        <v>-1</v>
      </c>
      <c r="F227" s="2">
        <v>-1</v>
      </c>
      <c r="G227" s="2">
        <v>-1</v>
      </c>
      <c r="H227" s="2">
        <v>-1</v>
      </c>
      <c r="I227" s="2">
        <v>0.1</v>
      </c>
      <c r="K227" s="2">
        <v>0.1</v>
      </c>
    </row>
    <row r="228" spans="1:12" x14ac:dyDescent="0.25">
      <c r="A228">
        <v>2</v>
      </c>
      <c r="B228" s="2">
        <v>-1</v>
      </c>
      <c r="C228" s="2">
        <v>-1</v>
      </c>
      <c r="D228" s="2">
        <v>-1</v>
      </c>
      <c r="E228" s="2">
        <v>-1</v>
      </c>
      <c r="F228" s="2">
        <v>-1</v>
      </c>
      <c r="G228" s="2">
        <v>-1</v>
      </c>
      <c r="H228" s="2">
        <v>-1</v>
      </c>
      <c r="I228" s="2">
        <v>0.1</v>
      </c>
      <c r="K228" s="2">
        <v>0.1</v>
      </c>
    </row>
    <row r="229" spans="1:12" x14ac:dyDescent="0.25">
      <c r="A229">
        <v>3</v>
      </c>
      <c r="B229" s="2">
        <v>-1</v>
      </c>
      <c r="C229" s="2">
        <v>-1</v>
      </c>
      <c r="D229" s="2">
        <v>-1</v>
      </c>
      <c r="E229" s="2">
        <v>-1</v>
      </c>
      <c r="F229" s="2">
        <v>-1</v>
      </c>
      <c r="G229" s="2">
        <v>-1</v>
      </c>
      <c r="H229" s="2">
        <v>-1</v>
      </c>
      <c r="I229" s="2">
        <v>0.15</v>
      </c>
      <c r="J229" s="2">
        <v>0.1</v>
      </c>
      <c r="K229" s="2">
        <v>0.15</v>
      </c>
    </row>
    <row r="230" spans="1:12" x14ac:dyDescent="0.25">
      <c r="A230">
        <v>4</v>
      </c>
      <c r="B230" s="2">
        <v>-1</v>
      </c>
      <c r="C230" s="2">
        <v>-1</v>
      </c>
      <c r="D230" s="2">
        <v>-1</v>
      </c>
      <c r="E230" s="2">
        <v>-1</v>
      </c>
      <c r="F230" s="2">
        <v>-1</v>
      </c>
      <c r="G230" s="2">
        <v>-1</v>
      </c>
      <c r="H230" s="2">
        <v>-1</v>
      </c>
      <c r="I230" s="2">
        <v>0.15</v>
      </c>
      <c r="J230" s="2">
        <v>0.1</v>
      </c>
      <c r="K230" s="2">
        <v>0.15</v>
      </c>
    </row>
    <row r="231" spans="1:12" x14ac:dyDescent="0.25">
      <c r="A231">
        <v>5</v>
      </c>
      <c r="B231" s="2">
        <v>-1</v>
      </c>
      <c r="C231" s="2">
        <v>-1</v>
      </c>
      <c r="D231" s="2">
        <v>-1</v>
      </c>
      <c r="E231" s="2">
        <v>-1</v>
      </c>
      <c r="F231" s="2">
        <v>-1</v>
      </c>
      <c r="G231" s="2">
        <v>-1</v>
      </c>
      <c r="H231" s="2">
        <v>-1</v>
      </c>
      <c r="I231" s="2">
        <v>0.2</v>
      </c>
      <c r="J231" s="2">
        <v>0.15</v>
      </c>
      <c r="K231" s="2">
        <v>0.2</v>
      </c>
    </row>
    <row r="232" spans="1:12" x14ac:dyDescent="0.25">
      <c r="A232">
        <v>6</v>
      </c>
      <c r="B232" s="2">
        <v>-1</v>
      </c>
      <c r="C232" s="2">
        <v>-1</v>
      </c>
      <c r="D232" s="2">
        <v>-1</v>
      </c>
      <c r="E232" s="2">
        <v>-1</v>
      </c>
      <c r="F232" s="2">
        <v>-1</v>
      </c>
      <c r="G232" s="2">
        <v>-1</v>
      </c>
      <c r="H232" s="2">
        <v>-1</v>
      </c>
      <c r="I232" s="2">
        <v>0.2</v>
      </c>
      <c r="J232" s="2">
        <v>0.15</v>
      </c>
      <c r="K232" s="2">
        <v>0.2</v>
      </c>
    </row>
    <row r="233" spans="1:12" x14ac:dyDescent="0.25">
      <c r="A233">
        <v>7</v>
      </c>
      <c r="B233" s="2">
        <v>-1</v>
      </c>
      <c r="C233" s="2">
        <v>-1</v>
      </c>
      <c r="D233" s="2">
        <v>-1</v>
      </c>
      <c r="E233" s="2">
        <v>-1</v>
      </c>
      <c r="F233" s="2">
        <v>-1</v>
      </c>
      <c r="G233" s="2">
        <v>-1</v>
      </c>
      <c r="H233" s="2">
        <v>-1</v>
      </c>
      <c r="I233" s="2">
        <v>0.25</v>
      </c>
      <c r="J233" s="2">
        <v>0.2</v>
      </c>
      <c r="K233" s="2">
        <v>0.25</v>
      </c>
      <c r="L233" s="2">
        <v>0.1</v>
      </c>
    </row>
    <row r="234" spans="1:12" x14ac:dyDescent="0.25">
      <c r="A234">
        <v>8</v>
      </c>
      <c r="B234" s="2">
        <v>-1</v>
      </c>
      <c r="C234" s="2">
        <v>-1</v>
      </c>
      <c r="D234" s="2">
        <v>-1</v>
      </c>
      <c r="E234" s="2">
        <v>-1</v>
      </c>
      <c r="F234" s="2">
        <v>-1</v>
      </c>
      <c r="G234" s="2">
        <v>-1</v>
      </c>
      <c r="H234" s="2">
        <v>-1</v>
      </c>
      <c r="I234" s="2">
        <v>0.25</v>
      </c>
      <c r="J234" s="2">
        <v>0.2</v>
      </c>
      <c r="K234" s="2">
        <v>0.25</v>
      </c>
      <c r="L234" s="2">
        <v>0.1</v>
      </c>
    </row>
    <row r="235" spans="1:12" x14ac:dyDescent="0.25">
      <c r="A235">
        <v>9</v>
      </c>
      <c r="B235" s="2">
        <v>-1</v>
      </c>
      <c r="C235" s="2">
        <v>-1</v>
      </c>
      <c r="D235" s="2">
        <v>-1</v>
      </c>
      <c r="E235" s="2">
        <v>-1</v>
      </c>
      <c r="F235" s="2">
        <v>-1</v>
      </c>
      <c r="G235" s="2">
        <v>-1</v>
      </c>
      <c r="H235" s="2">
        <v>-1</v>
      </c>
      <c r="I235" s="2">
        <v>0.3</v>
      </c>
      <c r="J235" s="2">
        <v>0.25</v>
      </c>
      <c r="K235" s="2">
        <v>0.3</v>
      </c>
      <c r="L235" s="2">
        <v>0.15</v>
      </c>
    </row>
    <row r="236" spans="1:12" x14ac:dyDescent="0.25">
      <c r="A236">
        <v>10</v>
      </c>
      <c r="B236" s="2">
        <v>-1</v>
      </c>
      <c r="C236" s="2">
        <v>-1</v>
      </c>
      <c r="D236" s="2">
        <v>-1</v>
      </c>
      <c r="E236" s="2">
        <v>-1</v>
      </c>
      <c r="F236" s="2">
        <v>-1</v>
      </c>
      <c r="G236" s="2">
        <v>-1</v>
      </c>
      <c r="H236" s="2">
        <v>-1</v>
      </c>
      <c r="I236" s="2">
        <v>0.3</v>
      </c>
      <c r="J236" s="2">
        <v>0.25</v>
      </c>
      <c r="K236" s="2">
        <v>0.3</v>
      </c>
      <c r="L236" s="2">
        <v>0.15</v>
      </c>
    </row>
    <row r="237" spans="1:12" x14ac:dyDescent="0.25">
      <c r="A237">
        <v>11</v>
      </c>
      <c r="B237" s="2">
        <v>-1</v>
      </c>
      <c r="C237" s="2">
        <v>-1</v>
      </c>
      <c r="D237" s="2">
        <v>-1</v>
      </c>
      <c r="E237" s="2">
        <v>-1</v>
      </c>
      <c r="F237" s="2">
        <v>-1</v>
      </c>
      <c r="G237" s="2">
        <v>-1</v>
      </c>
      <c r="H237" s="2">
        <v>-1</v>
      </c>
      <c r="I237" s="2">
        <v>0.35</v>
      </c>
      <c r="J237" s="2">
        <v>0.3</v>
      </c>
      <c r="K237" s="2">
        <v>0.35</v>
      </c>
      <c r="L237" s="2">
        <v>0.2</v>
      </c>
    </row>
    <row r="238" spans="1:12" x14ac:dyDescent="0.25">
      <c r="A238">
        <v>12</v>
      </c>
      <c r="B238" s="2">
        <v>-1</v>
      </c>
      <c r="C238" s="2">
        <v>-1</v>
      </c>
      <c r="D238" s="2">
        <v>-1</v>
      </c>
      <c r="E238" s="2">
        <v>-1</v>
      </c>
      <c r="F238" s="2">
        <v>-1</v>
      </c>
      <c r="G238" s="2">
        <v>-1</v>
      </c>
      <c r="H238" s="2">
        <v>-1</v>
      </c>
      <c r="I238" s="2">
        <v>0.35</v>
      </c>
      <c r="J238" s="2">
        <v>0.3</v>
      </c>
      <c r="K238" s="2">
        <v>0.35</v>
      </c>
      <c r="L238" s="2">
        <v>0.2</v>
      </c>
    </row>
    <row r="239" spans="1:12" x14ac:dyDescent="0.25">
      <c r="A239">
        <v>13</v>
      </c>
      <c r="B239" s="2">
        <v>-1</v>
      </c>
      <c r="C239" s="2">
        <v>-1</v>
      </c>
      <c r="D239" s="2">
        <v>-1</v>
      </c>
      <c r="E239" s="2">
        <v>-1</v>
      </c>
      <c r="F239" s="2">
        <v>-1</v>
      </c>
      <c r="G239" s="2">
        <v>-1</v>
      </c>
      <c r="H239" s="2">
        <v>-1</v>
      </c>
      <c r="I239" s="2">
        <v>0.4</v>
      </c>
      <c r="J239" s="2">
        <v>0.35</v>
      </c>
      <c r="K239" s="2">
        <v>0.4</v>
      </c>
      <c r="L239" s="2">
        <v>0.2</v>
      </c>
    </row>
    <row r="240" spans="1:12" x14ac:dyDescent="0.25">
      <c r="A240">
        <v>14</v>
      </c>
      <c r="B240" s="2">
        <v>-1</v>
      </c>
      <c r="C240" s="2">
        <v>-1</v>
      </c>
      <c r="D240" s="2">
        <v>-1</v>
      </c>
      <c r="E240" s="2">
        <v>-1</v>
      </c>
      <c r="F240" s="2">
        <v>-1</v>
      </c>
      <c r="G240" s="2">
        <v>-1</v>
      </c>
      <c r="H240" s="2">
        <v>-1</v>
      </c>
      <c r="I240" s="2">
        <v>0.4</v>
      </c>
      <c r="J240" s="2">
        <v>0.35</v>
      </c>
      <c r="K240" s="2">
        <v>0.4</v>
      </c>
      <c r="L240" s="2">
        <v>0.2</v>
      </c>
    </row>
    <row r="241" spans="1:12" x14ac:dyDescent="0.25">
      <c r="A241">
        <v>15</v>
      </c>
      <c r="B241" s="2">
        <v>-1</v>
      </c>
      <c r="C241" s="2">
        <v>-1</v>
      </c>
      <c r="D241" s="2">
        <v>-1</v>
      </c>
      <c r="E241" s="2">
        <v>-1</v>
      </c>
      <c r="F241" s="2">
        <v>-1</v>
      </c>
      <c r="G241" s="2">
        <v>-1</v>
      </c>
      <c r="H241" s="2">
        <v>-1</v>
      </c>
      <c r="I241" s="2">
        <v>0.5</v>
      </c>
      <c r="J241" s="2">
        <v>0.4</v>
      </c>
      <c r="K241" s="2">
        <v>0.5</v>
      </c>
      <c r="L241" s="2">
        <v>0.2</v>
      </c>
    </row>
    <row r="242" spans="1:12" x14ac:dyDescent="0.25">
      <c r="A242">
        <v>16</v>
      </c>
      <c r="B242" s="2">
        <v>-1</v>
      </c>
      <c r="C242" s="2">
        <v>-1</v>
      </c>
      <c r="D242" s="2">
        <v>-1</v>
      </c>
      <c r="E242" s="2">
        <v>-1</v>
      </c>
      <c r="F242" s="2">
        <v>-1</v>
      </c>
      <c r="G242" s="2">
        <v>-1</v>
      </c>
      <c r="H242" s="2">
        <v>-1</v>
      </c>
      <c r="I242" s="2">
        <v>0.5</v>
      </c>
      <c r="J242" s="2"/>
      <c r="K242" s="2">
        <v>0.5</v>
      </c>
      <c r="L242" s="2">
        <v>0.2</v>
      </c>
    </row>
    <row r="243" spans="1:12" x14ac:dyDescent="0.25">
      <c r="A243">
        <v>17</v>
      </c>
      <c r="B243" s="2">
        <v>-1</v>
      </c>
      <c r="C243" s="2">
        <v>-1</v>
      </c>
      <c r="D243" s="2">
        <v>-1</v>
      </c>
      <c r="E243" s="2">
        <v>-1</v>
      </c>
      <c r="F243" s="2">
        <v>-1</v>
      </c>
      <c r="G243" s="2">
        <v>-1</v>
      </c>
      <c r="H243" s="2">
        <v>-1</v>
      </c>
      <c r="I243" s="2">
        <v>0.55000000000000004</v>
      </c>
      <c r="J243" s="2"/>
      <c r="K243" s="2">
        <v>0.55000000000000004</v>
      </c>
      <c r="L243" s="2">
        <v>0.2</v>
      </c>
    </row>
    <row r="244" spans="1:12" x14ac:dyDescent="0.25">
      <c r="A244">
        <v>18</v>
      </c>
      <c r="B244" s="2">
        <v>-1</v>
      </c>
      <c r="C244" s="2">
        <v>-1</v>
      </c>
      <c r="D244" s="2">
        <v>-1</v>
      </c>
      <c r="E244" s="2">
        <v>-1</v>
      </c>
      <c r="F244" s="2">
        <v>-1</v>
      </c>
      <c r="G244" s="2">
        <v>-1</v>
      </c>
      <c r="H244" s="2">
        <v>-1</v>
      </c>
      <c r="I244" s="2">
        <v>0.55000000000000004</v>
      </c>
      <c r="J244" s="2"/>
      <c r="K244" s="2">
        <v>0.55000000000000004</v>
      </c>
      <c r="L244" s="2">
        <v>0.2</v>
      </c>
    </row>
    <row r="245" spans="1:12" x14ac:dyDescent="0.25">
      <c r="A245">
        <v>19</v>
      </c>
      <c r="B245" s="2">
        <v>-1</v>
      </c>
      <c r="C245" s="2">
        <v>-1</v>
      </c>
      <c r="D245" s="2">
        <v>-1</v>
      </c>
      <c r="E245" s="2">
        <v>-1</v>
      </c>
      <c r="F245" s="2">
        <v>-1</v>
      </c>
      <c r="G245" s="2">
        <v>-1</v>
      </c>
      <c r="H245" s="2">
        <v>-1</v>
      </c>
      <c r="I245" s="2">
        <v>0.55000000000000004</v>
      </c>
      <c r="J245" s="2"/>
      <c r="K245" s="2">
        <v>0.55000000000000004</v>
      </c>
      <c r="L245" s="2">
        <v>0.2</v>
      </c>
    </row>
    <row r="246" spans="1:12" x14ac:dyDescent="0.25">
      <c r="A246">
        <v>20</v>
      </c>
      <c r="B246" s="2">
        <v>-1</v>
      </c>
      <c r="C246" s="2">
        <v>-1</v>
      </c>
      <c r="D246" s="2">
        <v>-1</v>
      </c>
      <c r="E246" s="2">
        <v>-1</v>
      </c>
      <c r="F246" s="2">
        <v>-1</v>
      </c>
      <c r="G246" s="2">
        <v>-1</v>
      </c>
      <c r="H246" s="2">
        <v>-1</v>
      </c>
      <c r="I246" s="2">
        <v>0.55000000000000004</v>
      </c>
      <c r="J246" s="2"/>
      <c r="K246" s="2">
        <v>0.55000000000000004</v>
      </c>
      <c r="L246" s="2">
        <v>0.2</v>
      </c>
    </row>
    <row r="247" spans="1:12" x14ac:dyDescent="0.25">
      <c r="A247">
        <v>21</v>
      </c>
      <c r="B247" s="2">
        <v>-1</v>
      </c>
      <c r="C247" s="2">
        <v>-1</v>
      </c>
      <c r="D247" s="2">
        <v>-1</v>
      </c>
      <c r="E247" s="2">
        <v>-1</v>
      </c>
      <c r="F247" s="2">
        <v>-1</v>
      </c>
      <c r="G247" s="2">
        <v>-1</v>
      </c>
      <c r="H247" s="2">
        <v>-1</v>
      </c>
      <c r="I247" s="2">
        <v>0.55000000000000004</v>
      </c>
      <c r="J247" s="2"/>
      <c r="K247" s="2">
        <v>0.55000000000000004</v>
      </c>
      <c r="L247" s="2">
        <v>0.2</v>
      </c>
    </row>
    <row r="248" spans="1:12" x14ac:dyDescent="0.25">
      <c r="A248">
        <v>22</v>
      </c>
      <c r="B248" s="2">
        <v>-1</v>
      </c>
      <c r="C248" s="2">
        <v>-1</v>
      </c>
      <c r="D248" s="2">
        <v>-1</v>
      </c>
      <c r="E248" s="2">
        <v>-1</v>
      </c>
      <c r="F248" s="2">
        <v>-1</v>
      </c>
      <c r="G248" s="2">
        <v>-1</v>
      </c>
      <c r="H248" s="2">
        <v>-1</v>
      </c>
      <c r="I248" s="2">
        <v>0.55000000000000004</v>
      </c>
      <c r="J248" s="2"/>
      <c r="K248" s="2"/>
      <c r="L248" s="2">
        <v>0.2</v>
      </c>
    </row>
    <row r="249" spans="1:12" x14ac:dyDescent="0.25">
      <c r="A249">
        <v>23</v>
      </c>
      <c r="B249" s="2">
        <v>-1</v>
      </c>
      <c r="C249" s="2">
        <v>-1</v>
      </c>
      <c r="D249" s="2">
        <v>-1</v>
      </c>
      <c r="E249" s="2">
        <v>-1</v>
      </c>
      <c r="F249" s="2">
        <v>-1</v>
      </c>
      <c r="G249" s="2">
        <v>-1</v>
      </c>
      <c r="H249" s="2">
        <v>-1</v>
      </c>
      <c r="I249" s="2">
        <v>0.55000000000000004</v>
      </c>
      <c r="J249" s="2"/>
      <c r="K249" s="2"/>
      <c r="L249" s="2">
        <v>0.2</v>
      </c>
    </row>
    <row r="250" spans="1:12" x14ac:dyDescent="0.25">
      <c r="A250">
        <v>24</v>
      </c>
      <c r="B250" s="2">
        <v>-1</v>
      </c>
      <c r="C250" s="2">
        <v>-1</v>
      </c>
      <c r="D250" s="2">
        <v>-1</v>
      </c>
      <c r="E250" s="2">
        <v>-1</v>
      </c>
      <c r="F250" s="2">
        <v>-1</v>
      </c>
      <c r="G250" s="2">
        <v>-1</v>
      </c>
      <c r="H250" s="2">
        <v>-1</v>
      </c>
      <c r="I250" s="2">
        <v>0.55000000000000004</v>
      </c>
      <c r="J250" s="2"/>
      <c r="K250" s="2"/>
      <c r="L250" s="2">
        <v>0.2</v>
      </c>
    </row>
    <row r="251" spans="1:12" x14ac:dyDescent="0.25">
      <c r="A251">
        <v>25</v>
      </c>
      <c r="B251" s="2">
        <v>-1</v>
      </c>
      <c r="C251" s="2">
        <v>-1</v>
      </c>
      <c r="D251" s="2">
        <v>-1</v>
      </c>
      <c r="E251" s="2">
        <v>-1</v>
      </c>
      <c r="F251" s="2">
        <v>-1</v>
      </c>
      <c r="G251" s="2">
        <v>-1</v>
      </c>
      <c r="H251" s="2">
        <v>-1</v>
      </c>
      <c r="I251" s="2">
        <v>0.55000000000000004</v>
      </c>
      <c r="J251" s="2"/>
      <c r="K251" s="2"/>
      <c r="L251" s="2">
        <v>0.2</v>
      </c>
    </row>
    <row r="252" spans="1:12" x14ac:dyDescent="0.25">
      <c r="A252">
        <v>26</v>
      </c>
      <c r="B252" s="2">
        <v>-1</v>
      </c>
      <c r="C252" s="2">
        <v>-1</v>
      </c>
      <c r="D252" s="2">
        <v>-1</v>
      </c>
      <c r="E252" s="2">
        <v>-1</v>
      </c>
      <c r="F252" s="2">
        <v>-1</v>
      </c>
      <c r="G252" s="2">
        <v>-1</v>
      </c>
      <c r="H252" s="2">
        <v>-1</v>
      </c>
      <c r="I252" s="2">
        <v>0.55000000000000004</v>
      </c>
      <c r="J252" s="2"/>
      <c r="K252" s="2"/>
      <c r="L252" s="2">
        <v>0.2</v>
      </c>
    </row>
    <row r="253" spans="1:12" x14ac:dyDescent="0.25">
      <c r="A253">
        <v>27</v>
      </c>
      <c r="B253" s="2">
        <v>-1</v>
      </c>
      <c r="C253" s="2">
        <v>-1</v>
      </c>
      <c r="D253" s="2">
        <v>-1</v>
      </c>
      <c r="E253" s="2">
        <v>-1</v>
      </c>
      <c r="F253" s="2">
        <v>-1</v>
      </c>
      <c r="G253" s="2">
        <v>-1</v>
      </c>
      <c r="H253" s="2">
        <v>-1</v>
      </c>
      <c r="I253" s="2">
        <v>0.55000000000000004</v>
      </c>
      <c r="J253" s="2"/>
      <c r="K253" s="2"/>
      <c r="L253" s="2">
        <v>0.2</v>
      </c>
    </row>
    <row r="254" spans="1:12" x14ac:dyDescent="0.25">
      <c r="A254">
        <v>28</v>
      </c>
      <c r="B254" s="2">
        <v>-1</v>
      </c>
      <c r="C254" s="2">
        <v>-1</v>
      </c>
      <c r="D254" s="2">
        <v>-1</v>
      </c>
      <c r="E254" s="2">
        <v>-1</v>
      </c>
      <c r="F254" s="2">
        <v>-1</v>
      </c>
      <c r="G254" s="2">
        <v>-1</v>
      </c>
      <c r="H254" s="2">
        <v>-1</v>
      </c>
      <c r="I254" s="2">
        <v>0.55000000000000004</v>
      </c>
      <c r="J254" s="2"/>
      <c r="K254" s="2"/>
      <c r="L254" s="2">
        <v>0.2</v>
      </c>
    </row>
    <row r="255" spans="1:12" x14ac:dyDescent="0.25">
      <c r="A255">
        <v>29</v>
      </c>
      <c r="B255" s="2">
        <v>-1</v>
      </c>
      <c r="C255" s="2">
        <v>-1</v>
      </c>
      <c r="D255" s="2">
        <v>-1</v>
      </c>
      <c r="E255" s="2">
        <v>-1</v>
      </c>
      <c r="F255" s="2">
        <v>-1</v>
      </c>
      <c r="G255" s="2">
        <v>-1</v>
      </c>
      <c r="H255" s="2">
        <v>-1</v>
      </c>
      <c r="I255" s="2">
        <v>0.55000000000000004</v>
      </c>
      <c r="J255" s="2"/>
      <c r="K255" s="2"/>
      <c r="L255" s="2">
        <v>0.2</v>
      </c>
    </row>
    <row r="256" spans="1:12" x14ac:dyDescent="0.25">
      <c r="A256">
        <v>30</v>
      </c>
      <c r="B256" s="2">
        <v>-1</v>
      </c>
      <c r="C256" s="2">
        <v>-1</v>
      </c>
      <c r="D256" s="2">
        <v>-1</v>
      </c>
      <c r="E256" s="2">
        <v>-1</v>
      </c>
      <c r="F256" s="2">
        <v>-1</v>
      </c>
      <c r="G256" s="2">
        <v>-1</v>
      </c>
      <c r="H256" s="2">
        <v>-1</v>
      </c>
      <c r="I256" s="2">
        <v>0.55000000000000004</v>
      </c>
      <c r="J256" s="2"/>
      <c r="K256" s="2"/>
      <c r="L256" s="2">
        <v>0.2</v>
      </c>
    </row>
    <row r="257" spans="1:12" x14ac:dyDescent="0.25">
      <c r="A257">
        <v>31</v>
      </c>
      <c r="B257" s="2">
        <v>-1</v>
      </c>
      <c r="C257" s="2">
        <v>-1</v>
      </c>
      <c r="D257" s="2">
        <v>-1</v>
      </c>
      <c r="E257" s="2">
        <v>-1</v>
      </c>
      <c r="F257" s="2">
        <v>-1</v>
      </c>
      <c r="G257" s="2">
        <v>-1</v>
      </c>
      <c r="H257" s="2">
        <v>-1</v>
      </c>
      <c r="I257" s="2">
        <v>0.55000000000000004</v>
      </c>
      <c r="J257" s="2"/>
      <c r="K257" s="2"/>
      <c r="L257" s="2">
        <v>0.2</v>
      </c>
    </row>
    <row r="258" spans="1:12" x14ac:dyDescent="0.25">
      <c r="A258">
        <v>32</v>
      </c>
      <c r="B258" s="2">
        <v>-1</v>
      </c>
      <c r="C258" s="2">
        <v>-1</v>
      </c>
      <c r="D258" s="2">
        <v>-1</v>
      </c>
      <c r="E258" s="2">
        <v>-1</v>
      </c>
      <c r="F258" s="2">
        <v>-1</v>
      </c>
      <c r="G258" s="2">
        <v>-1</v>
      </c>
      <c r="H258" s="2">
        <v>-1</v>
      </c>
      <c r="I258" s="2">
        <v>0.55000000000000004</v>
      </c>
      <c r="J258" s="2"/>
      <c r="K258" s="2"/>
      <c r="L258" s="2">
        <v>0.2</v>
      </c>
    </row>
    <row r="259" spans="1:12" x14ac:dyDescent="0.25">
      <c r="A259">
        <v>33</v>
      </c>
      <c r="B259" s="2">
        <v>-1</v>
      </c>
      <c r="C259" s="2">
        <v>-1</v>
      </c>
      <c r="D259" s="2">
        <v>-1</v>
      </c>
      <c r="E259" s="2">
        <v>-1</v>
      </c>
      <c r="F259" s="2">
        <v>-1</v>
      </c>
      <c r="G259" s="2">
        <v>-1</v>
      </c>
      <c r="H259" s="2">
        <v>-1</v>
      </c>
      <c r="I259" s="2">
        <v>0.55000000000000004</v>
      </c>
      <c r="J259" s="2"/>
      <c r="K259" s="2"/>
      <c r="L259" s="2">
        <v>0.2</v>
      </c>
    </row>
    <row r="260" spans="1:12" x14ac:dyDescent="0.25">
      <c r="A260">
        <v>34</v>
      </c>
      <c r="B260" s="2">
        <v>-1</v>
      </c>
      <c r="C260" s="2">
        <v>-1</v>
      </c>
      <c r="D260" s="2">
        <v>-1</v>
      </c>
      <c r="E260" s="2">
        <v>-1</v>
      </c>
      <c r="F260" s="2">
        <v>-1</v>
      </c>
      <c r="G260" s="2">
        <v>-1</v>
      </c>
      <c r="H260" s="2">
        <v>-1</v>
      </c>
      <c r="I260" s="2">
        <v>0.55000000000000004</v>
      </c>
      <c r="J260" s="2"/>
      <c r="K260" s="2"/>
      <c r="L260" s="2"/>
    </row>
    <row r="261" spans="1:12" x14ac:dyDescent="0.25">
      <c r="A261">
        <v>35</v>
      </c>
      <c r="B261" s="2">
        <v>-1</v>
      </c>
      <c r="C261" s="2">
        <v>-1</v>
      </c>
      <c r="D261" s="2">
        <v>-1</v>
      </c>
      <c r="E261" s="2">
        <v>-1</v>
      </c>
      <c r="F261" s="2">
        <v>-1</v>
      </c>
      <c r="G261" s="2">
        <v>-1</v>
      </c>
      <c r="H261" s="2">
        <v>-1</v>
      </c>
      <c r="I261" s="2">
        <v>0.55000000000000004</v>
      </c>
      <c r="J261" s="2"/>
      <c r="K261" s="2"/>
      <c r="L261" s="2"/>
    </row>
    <row r="262" spans="1:12" x14ac:dyDescent="0.25">
      <c r="A262">
        <v>36</v>
      </c>
      <c r="B262" s="2">
        <v>-1</v>
      </c>
      <c r="C262" s="2">
        <v>-1</v>
      </c>
      <c r="D262" s="2">
        <v>-1</v>
      </c>
      <c r="E262" s="2">
        <v>-1</v>
      </c>
      <c r="F262" s="2">
        <v>-1</v>
      </c>
      <c r="G262" s="2">
        <v>-1</v>
      </c>
      <c r="H262" s="2">
        <v>-1</v>
      </c>
      <c r="I262" s="2">
        <v>0.55000000000000004</v>
      </c>
      <c r="J262" s="2"/>
      <c r="K262" s="2"/>
      <c r="L262" s="2"/>
    </row>
    <row r="263" spans="1:12" x14ac:dyDescent="0.25">
      <c r="A263" t="s">
        <v>57</v>
      </c>
      <c r="B263" t="s">
        <v>111</v>
      </c>
      <c r="C263" t="s">
        <v>112</v>
      </c>
      <c r="D263" t="s">
        <v>113</v>
      </c>
      <c r="E263" t="s">
        <v>114</v>
      </c>
      <c r="F263" t="s">
        <v>115</v>
      </c>
      <c r="G263" t="s">
        <v>116</v>
      </c>
      <c r="H263" t="s">
        <v>353</v>
      </c>
      <c r="I263" t="s">
        <v>118</v>
      </c>
      <c r="J263" t="s">
        <v>119</v>
      </c>
      <c r="K263" t="s">
        <v>499</v>
      </c>
      <c r="L263" t="s">
        <v>500</v>
      </c>
    </row>
    <row r="264" spans="1:12" x14ac:dyDescent="0.25">
      <c r="A264">
        <v>1</v>
      </c>
      <c r="B264" s="2">
        <v>-1</v>
      </c>
      <c r="C264" s="2">
        <v>-1</v>
      </c>
      <c r="D264" s="2">
        <v>-1</v>
      </c>
      <c r="E264" s="2">
        <v>-1</v>
      </c>
      <c r="F264" s="2">
        <v>-1</v>
      </c>
      <c r="G264" s="2">
        <v>-1</v>
      </c>
      <c r="H264" s="2">
        <v>-1</v>
      </c>
      <c r="I264" s="2">
        <v>0.85</v>
      </c>
      <c r="J264" s="2"/>
      <c r="K264" s="2">
        <v>0.85</v>
      </c>
    </row>
    <row r="265" spans="1:12" x14ac:dyDescent="0.25">
      <c r="A265">
        <v>2</v>
      </c>
      <c r="B265" s="2">
        <v>-1</v>
      </c>
      <c r="C265" s="2">
        <v>-1</v>
      </c>
      <c r="D265" s="2">
        <v>-1</v>
      </c>
      <c r="E265" s="2">
        <v>-1</v>
      </c>
      <c r="F265" s="2">
        <v>-1</v>
      </c>
      <c r="G265" s="2">
        <v>-1</v>
      </c>
      <c r="H265" s="2">
        <v>-1</v>
      </c>
      <c r="I265" s="2">
        <v>0.86</v>
      </c>
      <c r="K265" s="2">
        <v>0.86</v>
      </c>
    </row>
    <row r="266" spans="1:12" x14ac:dyDescent="0.25">
      <c r="A266">
        <v>3</v>
      </c>
      <c r="B266" s="2">
        <v>-1</v>
      </c>
      <c r="C266" s="2">
        <v>-1</v>
      </c>
      <c r="D266" s="2">
        <v>-1</v>
      </c>
      <c r="E266" s="2">
        <v>-1</v>
      </c>
      <c r="F266" s="2">
        <v>-1</v>
      </c>
      <c r="G266" s="2">
        <v>-1</v>
      </c>
      <c r="H266" s="2">
        <v>-1</v>
      </c>
      <c r="I266" s="2">
        <v>0.87</v>
      </c>
      <c r="J266" s="2">
        <v>0.85</v>
      </c>
      <c r="K266" s="2">
        <v>0.87</v>
      </c>
    </row>
    <row r="267" spans="1:12" x14ac:dyDescent="0.25">
      <c r="A267">
        <v>4</v>
      </c>
      <c r="B267" s="2">
        <v>-1</v>
      </c>
      <c r="C267" s="2">
        <v>-1</v>
      </c>
      <c r="D267" s="2">
        <v>-1</v>
      </c>
      <c r="E267" s="2">
        <v>-1</v>
      </c>
      <c r="F267" s="2">
        <v>-1</v>
      </c>
      <c r="G267" s="2">
        <v>-1</v>
      </c>
      <c r="H267" s="2">
        <v>-1</v>
      </c>
      <c r="I267" s="2">
        <v>0.88</v>
      </c>
      <c r="J267" s="2">
        <v>0.86</v>
      </c>
      <c r="K267" s="2">
        <v>0.88</v>
      </c>
    </row>
    <row r="268" spans="1:12" x14ac:dyDescent="0.25">
      <c r="A268">
        <v>5</v>
      </c>
      <c r="B268" s="2">
        <v>-1</v>
      </c>
      <c r="C268" s="2">
        <v>-1</v>
      </c>
      <c r="D268" s="2">
        <v>-1</v>
      </c>
      <c r="E268" s="2">
        <v>-1</v>
      </c>
      <c r="F268" s="2">
        <v>-1</v>
      </c>
      <c r="G268" s="2">
        <v>-1</v>
      </c>
      <c r="H268" s="2">
        <v>-1</v>
      </c>
      <c r="I268" s="2">
        <v>0.9</v>
      </c>
      <c r="J268" s="2">
        <v>0.87</v>
      </c>
      <c r="K268" s="2">
        <v>0.9</v>
      </c>
    </row>
    <row r="269" spans="1:12" x14ac:dyDescent="0.25">
      <c r="A269">
        <v>6</v>
      </c>
      <c r="B269" s="2">
        <v>-1</v>
      </c>
      <c r="C269" s="2">
        <v>-1</v>
      </c>
      <c r="D269" s="2">
        <v>-1</v>
      </c>
      <c r="E269" s="2">
        <v>-1</v>
      </c>
      <c r="F269" s="2">
        <v>-1</v>
      </c>
      <c r="G269" s="2">
        <v>-1</v>
      </c>
      <c r="H269" s="2">
        <v>-1</v>
      </c>
      <c r="I269" s="2">
        <v>0.92</v>
      </c>
      <c r="J269" s="2">
        <v>0.88</v>
      </c>
      <c r="K269" s="2">
        <v>0.92</v>
      </c>
    </row>
    <row r="270" spans="1:12" x14ac:dyDescent="0.25">
      <c r="A270">
        <v>7</v>
      </c>
      <c r="B270" s="2">
        <v>-1</v>
      </c>
      <c r="C270" s="2">
        <v>-1</v>
      </c>
      <c r="D270" s="2">
        <v>-1</v>
      </c>
      <c r="E270" s="2">
        <v>-1</v>
      </c>
      <c r="F270" s="2">
        <v>-1</v>
      </c>
      <c r="G270" s="2">
        <v>-1</v>
      </c>
      <c r="H270" s="2">
        <v>-1</v>
      </c>
      <c r="I270" s="2">
        <v>0.94</v>
      </c>
      <c r="J270" s="2">
        <v>0.9</v>
      </c>
      <c r="K270" s="2">
        <v>0.94</v>
      </c>
      <c r="L270" s="2">
        <v>0.85</v>
      </c>
    </row>
    <row r="271" spans="1:12" x14ac:dyDescent="0.25">
      <c r="A271">
        <v>8</v>
      </c>
      <c r="B271" s="2">
        <v>-1</v>
      </c>
      <c r="C271" s="2">
        <v>-1</v>
      </c>
      <c r="D271" s="2">
        <v>-1</v>
      </c>
      <c r="E271" s="2">
        <v>-1</v>
      </c>
      <c r="F271" s="2">
        <v>-1</v>
      </c>
      <c r="G271" s="2">
        <v>-1</v>
      </c>
      <c r="H271" s="2">
        <v>-1</v>
      </c>
      <c r="I271" s="2">
        <v>0.96</v>
      </c>
      <c r="J271" s="2">
        <v>0.92</v>
      </c>
      <c r="K271" s="2">
        <v>0.96</v>
      </c>
      <c r="L271" s="2">
        <v>0.86</v>
      </c>
    </row>
    <row r="272" spans="1:12" x14ac:dyDescent="0.25">
      <c r="A272">
        <v>9</v>
      </c>
      <c r="B272" s="2">
        <v>-1</v>
      </c>
      <c r="C272" s="2">
        <v>-1</v>
      </c>
      <c r="D272" s="2">
        <v>-1</v>
      </c>
      <c r="E272" s="2">
        <v>-1</v>
      </c>
      <c r="F272" s="2">
        <v>-1</v>
      </c>
      <c r="G272" s="2">
        <v>-1</v>
      </c>
      <c r="H272" s="2">
        <v>-1</v>
      </c>
      <c r="I272" s="2">
        <v>0.98</v>
      </c>
      <c r="J272" s="2">
        <v>0.94</v>
      </c>
      <c r="K272" s="2">
        <v>0.98</v>
      </c>
      <c r="L272" s="2">
        <v>0.87</v>
      </c>
    </row>
    <row r="273" spans="1:12" x14ac:dyDescent="0.25">
      <c r="A273">
        <v>10</v>
      </c>
      <c r="B273" s="2">
        <v>-1</v>
      </c>
      <c r="C273" s="2">
        <v>-1</v>
      </c>
      <c r="D273" s="2">
        <v>-1</v>
      </c>
      <c r="E273" s="2">
        <v>-1</v>
      </c>
      <c r="F273" s="2">
        <v>-1</v>
      </c>
      <c r="G273" s="2">
        <v>-1</v>
      </c>
      <c r="H273" s="2">
        <v>-1</v>
      </c>
      <c r="I273" s="2">
        <v>0.99</v>
      </c>
      <c r="J273" s="2">
        <v>0.96</v>
      </c>
      <c r="K273" s="2">
        <v>0.99</v>
      </c>
      <c r="L273" s="2">
        <v>0.88</v>
      </c>
    </row>
    <row r="274" spans="1:12" x14ac:dyDescent="0.25">
      <c r="A274">
        <v>11</v>
      </c>
      <c r="B274" s="2">
        <v>-1</v>
      </c>
      <c r="C274" s="2">
        <v>-1</v>
      </c>
      <c r="D274" s="2">
        <v>-1</v>
      </c>
      <c r="E274" s="2">
        <v>-1</v>
      </c>
      <c r="F274" s="2">
        <v>-1</v>
      </c>
      <c r="G274" s="2">
        <v>-1</v>
      </c>
      <c r="H274" s="2">
        <v>-1</v>
      </c>
      <c r="I274" s="2">
        <v>0.99</v>
      </c>
      <c r="J274" s="2">
        <v>0.98</v>
      </c>
      <c r="K274" s="2">
        <v>0.99</v>
      </c>
      <c r="L274" s="2">
        <v>0.9</v>
      </c>
    </row>
    <row r="275" spans="1:12" x14ac:dyDescent="0.25">
      <c r="A275">
        <v>12</v>
      </c>
      <c r="B275" s="2">
        <v>-1</v>
      </c>
      <c r="C275" s="2">
        <v>-1</v>
      </c>
      <c r="D275" s="2">
        <v>-1</v>
      </c>
      <c r="E275" s="2">
        <v>-1</v>
      </c>
      <c r="F275" s="2">
        <v>-1</v>
      </c>
      <c r="G275" s="2">
        <v>-1</v>
      </c>
      <c r="H275" s="2">
        <v>-1</v>
      </c>
      <c r="I275" s="2">
        <v>0.99</v>
      </c>
      <c r="J275" s="2">
        <v>0.99</v>
      </c>
      <c r="K275" s="2">
        <v>0.99</v>
      </c>
      <c r="L275" s="2">
        <v>0.9</v>
      </c>
    </row>
    <row r="276" spans="1:12" x14ac:dyDescent="0.25">
      <c r="A276">
        <v>13</v>
      </c>
      <c r="B276" s="2">
        <v>-1</v>
      </c>
      <c r="C276" s="2">
        <v>-1</v>
      </c>
      <c r="D276" s="2">
        <v>-1</v>
      </c>
      <c r="E276" s="2">
        <v>-1</v>
      </c>
      <c r="F276" s="2">
        <v>-1</v>
      </c>
      <c r="G276" s="2">
        <v>-1</v>
      </c>
      <c r="H276" s="2">
        <v>-1</v>
      </c>
      <c r="I276" s="2">
        <v>0.99</v>
      </c>
      <c r="J276" s="2">
        <v>0.99</v>
      </c>
      <c r="K276" s="2">
        <v>0.99</v>
      </c>
      <c r="L276" s="2">
        <v>0.9</v>
      </c>
    </row>
    <row r="277" spans="1:12" x14ac:dyDescent="0.25">
      <c r="A277">
        <v>14</v>
      </c>
      <c r="B277" s="2">
        <v>-1</v>
      </c>
      <c r="C277" s="2">
        <v>-1</v>
      </c>
      <c r="D277" s="2">
        <v>-1</v>
      </c>
      <c r="E277" s="2">
        <v>-1</v>
      </c>
      <c r="F277" s="2">
        <v>-1</v>
      </c>
      <c r="G277" s="2">
        <v>-1</v>
      </c>
      <c r="H277" s="2">
        <v>-1</v>
      </c>
      <c r="I277" s="2">
        <v>0.99</v>
      </c>
      <c r="J277" s="2">
        <v>0.99</v>
      </c>
      <c r="K277" s="2">
        <v>0.99</v>
      </c>
      <c r="L277" s="2">
        <v>0.9</v>
      </c>
    </row>
    <row r="278" spans="1:12" x14ac:dyDescent="0.25">
      <c r="A278">
        <v>15</v>
      </c>
      <c r="B278" s="2">
        <v>-1</v>
      </c>
      <c r="C278" s="2">
        <v>-1</v>
      </c>
      <c r="D278" s="2">
        <v>-1</v>
      </c>
      <c r="E278" s="2">
        <v>-1</v>
      </c>
      <c r="F278" s="2">
        <v>-1</v>
      </c>
      <c r="G278" s="2">
        <v>-1</v>
      </c>
      <c r="H278" s="2">
        <v>-1</v>
      </c>
      <c r="I278" s="2">
        <v>0.99</v>
      </c>
      <c r="J278" s="2">
        <v>0.99</v>
      </c>
      <c r="K278" s="2">
        <v>0.99</v>
      </c>
      <c r="L278" s="2">
        <v>0.9</v>
      </c>
    </row>
    <row r="279" spans="1:12" x14ac:dyDescent="0.25">
      <c r="A279">
        <v>16</v>
      </c>
      <c r="B279" s="2">
        <v>-1</v>
      </c>
      <c r="C279" s="2">
        <v>-1</v>
      </c>
      <c r="D279" s="2">
        <v>-1</v>
      </c>
      <c r="E279" s="2">
        <v>-1</v>
      </c>
      <c r="F279" s="2">
        <v>-1</v>
      </c>
      <c r="G279" s="2">
        <v>-1</v>
      </c>
      <c r="H279" s="2">
        <v>-1</v>
      </c>
      <c r="I279" s="2">
        <v>0.99</v>
      </c>
      <c r="J279" s="2"/>
      <c r="K279" s="2">
        <v>0.99</v>
      </c>
      <c r="L279" s="2">
        <v>0.9</v>
      </c>
    </row>
    <row r="280" spans="1:12" x14ac:dyDescent="0.25">
      <c r="A280">
        <v>17</v>
      </c>
      <c r="B280" s="2">
        <v>-1</v>
      </c>
      <c r="C280" s="2">
        <v>-1</v>
      </c>
      <c r="D280" s="2">
        <v>-1</v>
      </c>
      <c r="E280" s="2">
        <v>-1</v>
      </c>
      <c r="F280" s="2">
        <v>-1</v>
      </c>
      <c r="G280" s="2">
        <v>-1</v>
      </c>
      <c r="H280" s="2">
        <v>-1</v>
      </c>
      <c r="I280" s="2">
        <v>0.99</v>
      </c>
      <c r="J280" s="2"/>
      <c r="K280" s="2">
        <v>0.99</v>
      </c>
      <c r="L280" s="2">
        <v>0.9</v>
      </c>
    </row>
    <row r="281" spans="1:12" x14ac:dyDescent="0.25">
      <c r="A281">
        <v>18</v>
      </c>
      <c r="B281" s="2">
        <v>-1</v>
      </c>
      <c r="C281" s="2">
        <v>-1</v>
      </c>
      <c r="D281" s="2">
        <v>-1</v>
      </c>
      <c r="E281" s="2">
        <v>-1</v>
      </c>
      <c r="F281" s="2">
        <v>-1</v>
      </c>
      <c r="G281" s="2">
        <v>-1</v>
      </c>
      <c r="H281" s="2">
        <v>-1</v>
      </c>
      <c r="I281" s="2">
        <v>0.99</v>
      </c>
      <c r="J281" s="2"/>
      <c r="K281" s="2">
        <v>0.99</v>
      </c>
      <c r="L281" s="2">
        <v>0.9</v>
      </c>
    </row>
    <row r="282" spans="1:12" x14ac:dyDescent="0.25">
      <c r="A282">
        <v>19</v>
      </c>
      <c r="B282" s="2">
        <v>-1</v>
      </c>
      <c r="C282" s="2">
        <v>-1</v>
      </c>
      <c r="D282" s="2">
        <v>-1</v>
      </c>
      <c r="E282" s="2">
        <v>-1</v>
      </c>
      <c r="F282" s="2">
        <v>-1</v>
      </c>
      <c r="G282" s="2">
        <v>-1</v>
      </c>
      <c r="H282" s="2">
        <v>-1</v>
      </c>
      <c r="I282" s="2">
        <v>0.99</v>
      </c>
      <c r="J282" s="2"/>
      <c r="K282" s="2">
        <v>0.99</v>
      </c>
      <c r="L282" s="2">
        <v>0.9</v>
      </c>
    </row>
    <row r="283" spans="1:12" x14ac:dyDescent="0.25">
      <c r="A283">
        <v>20</v>
      </c>
      <c r="B283" s="2">
        <v>-1</v>
      </c>
      <c r="C283" s="2">
        <v>-1</v>
      </c>
      <c r="D283" s="2">
        <v>-1</v>
      </c>
      <c r="E283" s="2">
        <v>-1</v>
      </c>
      <c r="F283" s="2">
        <v>-1</v>
      </c>
      <c r="G283" s="2">
        <v>-1</v>
      </c>
      <c r="H283" s="2">
        <v>-1</v>
      </c>
      <c r="I283" s="2">
        <v>0.99</v>
      </c>
      <c r="J283" s="2"/>
      <c r="K283" s="2">
        <v>0.99</v>
      </c>
      <c r="L283" s="2">
        <v>0.9</v>
      </c>
    </row>
    <row r="284" spans="1:12" x14ac:dyDescent="0.25">
      <c r="A284">
        <v>21</v>
      </c>
      <c r="B284" s="2">
        <v>-1</v>
      </c>
      <c r="C284" s="2">
        <v>-1</v>
      </c>
      <c r="D284" s="2">
        <v>-1</v>
      </c>
      <c r="E284" s="2">
        <v>-1</v>
      </c>
      <c r="F284" s="2">
        <v>-1</v>
      </c>
      <c r="G284" s="2">
        <v>-1</v>
      </c>
      <c r="H284" s="2">
        <v>-1</v>
      </c>
      <c r="I284" s="2">
        <v>0.99</v>
      </c>
      <c r="J284" s="2"/>
      <c r="K284" s="2">
        <v>0.99</v>
      </c>
      <c r="L284" s="2">
        <v>0.9</v>
      </c>
    </row>
    <row r="285" spans="1:12" x14ac:dyDescent="0.25">
      <c r="A285">
        <v>22</v>
      </c>
      <c r="B285" s="2">
        <v>-1</v>
      </c>
      <c r="C285" s="2">
        <v>-1</v>
      </c>
      <c r="D285" s="2">
        <v>-1</v>
      </c>
      <c r="E285" s="2">
        <v>-1</v>
      </c>
      <c r="F285" s="2">
        <v>-1</v>
      </c>
      <c r="G285" s="2">
        <v>-1</v>
      </c>
      <c r="H285" s="2">
        <v>-1</v>
      </c>
      <c r="I285" s="2">
        <v>0.99</v>
      </c>
      <c r="J285" s="2"/>
      <c r="K285" s="2"/>
      <c r="L285" s="2">
        <v>0.9</v>
      </c>
    </row>
    <row r="286" spans="1:12" x14ac:dyDescent="0.25">
      <c r="A286">
        <v>23</v>
      </c>
      <c r="B286" s="2">
        <v>-1</v>
      </c>
      <c r="C286" s="2">
        <v>-1</v>
      </c>
      <c r="D286" s="2">
        <v>-1</v>
      </c>
      <c r="E286" s="2">
        <v>-1</v>
      </c>
      <c r="F286" s="2">
        <v>-1</v>
      </c>
      <c r="G286" s="2">
        <v>-1</v>
      </c>
      <c r="H286" s="2">
        <v>-1</v>
      </c>
      <c r="I286" s="2">
        <v>0.99</v>
      </c>
      <c r="J286" s="2"/>
      <c r="K286" s="2"/>
      <c r="L286" s="2">
        <v>0.9</v>
      </c>
    </row>
    <row r="287" spans="1:12" x14ac:dyDescent="0.25">
      <c r="A287">
        <v>24</v>
      </c>
      <c r="B287" s="2">
        <v>-1</v>
      </c>
      <c r="C287" s="2">
        <v>-1</v>
      </c>
      <c r="D287" s="2">
        <v>-1</v>
      </c>
      <c r="E287" s="2">
        <v>-1</v>
      </c>
      <c r="F287" s="2">
        <v>-1</v>
      </c>
      <c r="G287" s="2">
        <v>-1</v>
      </c>
      <c r="H287" s="2">
        <v>-1</v>
      </c>
      <c r="I287" s="2">
        <v>0.99</v>
      </c>
      <c r="J287" s="2"/>
      <c r="K287" s="2"/>
      <c r="L287" s="2">
        <v>0.9</v>
      </c>
    </row>
    <row r="288" spans="1:12" x14ac:dyDescent="0.25">
      <c r="A288">
        <v>25</v>
      </c>
      <c r="B288" s="2">
        <v>-1</v>
      </c>
      <c r="C288" s="2">
        <v>-1</v>
      </c>
      <c r="D288" s="2">
        <v>-1</v>
      </c>
      <c r="E288" s="2">
        <v>-1</v>
      </c>
      <c r="F288" s="2">
        <v>-1</v>
      </c>
      <c r="G288" s="2">
        <v>-1</v>
      </c>
      <c r="H288" s="2">
        <v>-1</v>
      </c>
      <c r="I288" s="2">
        <v>0.99</v>
      </c>
      <c r="J288" s="2"/>
      <c r="K288" s="2"/>
      <c r="L288" s="2">
        <v>0.9</v>
      </c>
    </row>
    <row r="289" spans="1:12" x14ac:dyDescent="0.25">
      <c r="A289">
        <v>26</v>
      </c>
      <c r="B289" s="2">
        <v>-1</v>
      </c>
      <c r="C289" s="2">
        <v>-1</v>
      </c>
      <c r="D289" s="2">
        <v>-1</v>
      </c>
      <c r="E289" s="2">
        <v>-1</v>
      </c>
      <c r="F289" s="2">
        <v>-1</v>
      </c>
      <c r="G289" s="2">
        <v>-1</v>
      </c>
      <c r="H289" s="2">
        <v>-1</v>
      </c>
      <c r="I289" s="2">
        <v>0.99</v>
      </c>
      <c r="J289" s="2"/>
      <c r="K289" s="2"/>
      <c r="L289" s="2">
        <v>0.9</v>
      </c>
    </row>
    <row r="290" spans="1:12" x14ac:dyDescent="0.25">
      <c r="A290">
        <v>27</v>
      </c>
      <c r="B290" s="2">
        <v>-1</v>
      </c>
      <c r="C290" s="2">
        <v>-1</v>
      </c>
      <c r="D290" s="2">
        <v>-1</v>
      </c>
      <c r="E290" s="2">
        <v>-1</v>
      </c>
      <c r="F290" s="2">
        <v>-1</v>
      </c>
      <c r="G290" s="2">
        <v>-1</v>
      </c>
      <c r="H290" s="2">
        <v>-1</v>
      </c>
      <c r="I290" s="2">
        <v>0.99</v>
      </c>
      <c r="J290" s="2"/>
      <c r="K290" s="2"/>
      <c r="L290" s="2">
        <v>0.9</v>
      </c>
    </row>
    <row r="291" spans="1:12" x14ac:dyDescent="0.25">
      <c r="A291">
        <v>28</v>
      </c>
      <c r="B291" s="2">
        <v>-1</v>
      </c>
      <c r="C291" s="2">
        <v>-1</v>
      </c>
      <c r="D291" s="2">
        <v>-1</v>
      </c>
      <c r="E291" s="2">
        <v>-1</v>
      </c>
      <c r="F291" s="2">
        <v>-1</v>
      </c>
      <c r="G291" s="2">
        <v>-1</v>
      </c>
      <c r="H291" s="2">
        <v>-1</v>
      </c>
      <c r="I291" s="2">
        <v>0.99</v>
      </c>
      <c r="J291" s="2"/>
      <c r="K291" s="2"/>
      <c r="L291" s="2">
        <v>0.9</v>
      </c>
    </row>
    <row r="292" spans="1:12" x14ac:dyDescent="0.25">
      <c r="A292">
        <v>29</v>
      </c>
      <c r="B292" s="2">
        <v>-1</v>
      </c>
      <c r="C292" s="2">
        <v>-1</v>
      </c>
      <c r="D292" s="2">
        <v>-1</v>
      </c>
      <c r="E292" s="2">
        <v>-1</v>
      </c>
      <c r="F292" s="2">
        <v>-1</v>
      </c>
      <c r="G292" s="2">
        <v>-1</v>
      </c>
      <c r="H292" s="2">
        <v>-1</v>
      </c>
      <c r="I292" s="2">
        <v>0.99</v>
      </c>
      <c r="J292" s="2"/>
      <c r="K292" s="2"/>
      <c r="L292" s="2">
        <v>0.9</v>
      </c>
    </row>
    <row r="293" spans="1:12" x14ac:dyDescent="0.25">
      <c r="A293">
        <v>30</v>
      </c>
      <c r="B293" s="2">
        <v>-1</v>
      </c>
      <c r="C293" s="2">
        <v>-1</v>
      </c>
      <c r="D293" s="2">
        <v>-1</v>
      </c>
      <c r="E293" s="2">
        <v>-1</v>
      </c>
      <c r="F293" s="2">
        <v>-1</v>
      </c>
      <c r="G293" s="2">
        <v>-1</v>
      </c>
      <c r="H293" s="2">
        <v>-1</v>
      </c>
      <c r="I293" s="2">
        <v>0.99</v>
      </c>
      <c r="J293" s="2"/>
      <c r="K293" s="2"/>
      <c r="L293" s="2">
        <v>0.9</v>
      </c>
    </row>
    <row r="294" spans="1:12" x14ac:dyDescent="0.25">
      <c r="A294">
        <v>31</v>
      </c>
      <c r="B294" s="2">
        <v>-1</v>
      </c>
      <c r="C294" s="2">
        <v>-1</v>
      </c>
      <c r="D294" s="2">
        <v>-1</v>
      </c>
      <c r="E294" s="2">
        <v>-1</v>
      </c>
      <c r="F294" s="2">
        <v>-1</v>
      </c>
      <c r="G294" s="2">
        <v>-1</v>
      </c>
      <c r="H294" s="2">
        <v>-1</v>
      </c>
      <c r="I294" s="2">
        <v>0.99</v>
      </c>
      <c r="J294" s="2"/>
      <c r="K294" s="2"/>
      <c r="L294" s="2">
        <v>0.9</v>
      </c>
    </row>
    <row r="295" spans="1:12" x14ac:dyDescent="0.25">
      <c r="A295">
        <v>32</v>
      </c>
      <c r="B295" s="2">
        <v>-1</v>
      </c>
      <c r="C295" s="2">
        <v>-1</v>
      </c>
      <c r="D295" s="2">
        <v>-1</v>
      </c>
      <c r="E295" s="2">
        <v>-1</v>
      </c>
      <c r="F295" s="2">
        <v>-1</v>
      </c>
      <c r="G295" s="2">
        <v>-1</v>
      </c>
      <c r="H295" s="2">
        <v>-1</v>
      </c>
      <c r="I295" s="2">
        <v>0.99</v>
      </c>
      <c r="J295" s="2"/>
      <c r="K295" s="2"/>
      <c r="L295" s="2">
        <v>0.9</v>
      </c>
    </row>
    <row r="296" spans="1:12" x14ac:dyDescent="0.25">
      <c r="A296">
        <v>33</v>
      </c>
      <c r="B296" s="2">
        <v>-1</v>
      </c>
      <c r="C296" s="2">
        <v>-1</v>
      </c>
      <c r="D296" s="2">
        <v>-1</v>
      </c>
      <c r="E296" s="2">
        <v>-1</v>
      </c>
      <c r="F296" s="2">
        <v>-1</v>
      </c>
      <c r="G296" s="2">
        <v>-1</v>
      </c>
      <c r="H296" s="2">
        <v>-1</v>
      </c>
      <c r="I296" s="2">
        <v>0.99</v>
      </c>
      <c r="J296" s="2"/>
      <c r="K296" s="2"/>
      <c r="L296" s="2">
        <v>0.9</v>
      </c>
    </row>
    <row r="297" spans="1:12" x14ac:dyDescent="0.25">
      <c r="A297">
        <v>34</v>
      </c>
      <c r="B297" s="2">
        <v>-1</v>
      </c>
      <c r="C297" s="2">
        <v>-1</v>
      </c>
      <c r="D297" s="2">
        <v>-1</v>
      </c>
      <c r="E297" s="2">
        <v>-1</v>
      </c>
      <c r="F297" s="2">
        <v>-1</v>
      </c>
      <c r="G297" s="2">
        <v>-1</v>
      </c>
      <c r="H297" s="2">
        <v>-1</v>
      </c>
      <c r="I297" s="2">
        <v>0.99</v>
      </c>
      <c r="J297" s="2"/>
      <c r="K297" s="2"/>
      <c r="L297" s="2"/>
    </row>
    <row r="298" spans="1:12" x14ac:dyDescent="0.25">
      <c r="A298">
        <v>35</v>
      </c>
      <c r="B298" s="2">
        <v>-1</v>
      </c>
      <c r="C298" s="2">
        <v>-1</v>
      </c>
      <c r="D298" s="2">
        <v>-1</v>
      </c>
      <c r="E298" s="2">
        <v>-1</v>
      </c>
      <c r="F298" s="2">
        <v>-1</v>
      </c>
      <c r="G298" s="2">
        <v>-1</v>
      </c>
      <c r="H298" s="2">
        <v>-1</v>
      </c>
      <c r="I298" s="2">
        <v>0.99</v>
      </c>
      <c r="J298" s="2"/>
      <c r="K298" s="2"/>
      <c r="L298" s="2"/>
    </row>
    <row r="299" spans="1:12" x14ac:dyDescent="0.25">
      <c r="A299">
        <v>36</v>
      </c>
      <c r="B299" s="2">
        <v>-1</v>
      </c>
      <c r="C299" s="2">
        <v>-1</v>
      </c>
      <c r="D299" s="2">
        <v>-1</v>
      </c>
      <c r="E299" s="2">
        <v>-1</v>
      </c>
      <c r="F299" s="2">
        <v>-1</v>
      </c>
      <c r="G299" s="2">
        <v>-1</v>
      </c>
      <c r="H299" s="2">
        <v>-1</v>
      </c>
      <c r="I299" s="2">
        <v>0.99</v>
      </c>
      <c r="J299" s="2"/>
      <c r="K299" s="2"/>
      <c r="L299" s="2"/>
    </row>
    <row r="300" spans="1:12" x14ac:dyDescent="0.25">
      <c r="A300" t="s">
        <v>249</v>
      </c>
      <c r="B300" t="s">
        <v>111</v>
      </c>
      <c r="C300" t="s">
        <v>112</v>
      </c>
      <c r="D300" t="s">
        <v>113</v>
      </c>
      <c r="E300" t="s">
        <v>114</v>
      </c>
      <c r="F300" t="s">
        <v>115</v>
      </c>
      <c r="G300" t="s">
        <v>116</v>
      </c>
      <c r="H300" t="s">
        <v>353</v>
      </c>
      <c r="I300" t="s">
        <v>118</v>
      </c>
      <c r="J300" t="s">
        <v>119</v>
      </c>
      <c r="K300" t="s">
        <v>499</v>
      </c>
      <c r="L300" t="s">
        <v>500</v>
      </c>
    </row>
    <row r="301" spans="1:12" x14ac:dyDescent="0.25">
      <c r="A301">
        <v>1</v>
      </c>
      <c r="B301" s="2">
        <v>-1</v>
      </c>
      <c r="C301" s="2">
        <v>-1</v>
      </c>
      <c r="D301" s="2">
        <v>-1</v>
      </c>
      <c r="E301" s="2">
        <v>-1</v>
      </c>
      <c r="F301" s="2">
        <v>-1</v>
      </c>
      <c r="G301" s="2">
        <v>-1</v>
      </c>
      <c r="H301" s="2">
        <v>-1</v>
      </c>
      <c r="I301" s="2">
        <v>0</v>
      </c>
    </row>
    <row r="302" spans="1:12" x14ac:dyDescent="0.25">
      <c r="A302">
        <v>2</v>
      </c>
      <c r="B302" s="2">
        <v>-1</v>
      </c>
      <c r="C302" s="2">
        <v>-1</v>
      </c>
      <c r="D302" s="2">
        <v>-1</v>
      </c>
      <c r="E302" s="2">
        <v>-1</v>
      </c>
      <c r="F302" s="2">
        <v>-1</v>
      </c>
      <c r="G302" s="2">
        <v>-1</v>
      </c>
      <c r="H302" s="2">
        <v>-1</v>
      </c>
      <c r="I302" s="2">
        <v>0</v>
      </c>
    </row>
    <row r="303" spans="1:12" x14ac:dyDescent="0.25">
      <c r="A303">
        <v>3</v>
      </c>
      <c r="B303" s="2">
        <v>-1</v>
      </c>
      <c r="C303" s="2">
        <v>-1</v>
      </c>
      <c r="D303" s="2">
        <v>-1</v>
      </c>
      <c r="E303" s="2">
        <v>-1</v>
      </c>
      <c r="F303" s="2">
        <v>-1</v>
      </c>
      <c r="G303" s="2">
        <v>-1</v>
      </c>
      <c r="H303" s="2">
        <v>-1</v>
      </c>
      <c r="I303" s="2">
        <v>0.2</v>
      </c>
      <c r="J303" s="2">
        <v>0</v>
      </c>
    </row>
    <row r="304" spans="1:12" x14ac:dyDescent="0.25">
      <c r="A304">
        <v>4</v>
      </c>
      <c r="B304" s="2">
        <v>-1</v>
      </c>
      <c r="C304" s="2">
        <v>-1</v>
      </c>
      <c r="D304" s="2">
        <v>-1</v>
      </c>
      <c r="E304" s="2">
        <v>-1</v>
      </c>
      <c r="F304" s="2">
        <v>-1</v>
      </c>
      <c r="G304" s="2">
        <v>-1</v>
      </c>
      <c r="H304" s="2">
        <v>-1</v>
      </c>
      <c r="I304" s="2">
        <v>0.25</v>
      </c>
      <c r="J304" s="2">
        <v>0</v>
      </c>
    </row>
    <row r="305" spans="1:12" x14ac:dyDescent="0.25">
      <c r="A305">
        <v>5</v>
      </c>
      <c r="B305" s="2">
        <v>-1</v>
      </c>
      <c r="C305" s="2">
        <v>-1</v>
      </c>
      <c r="D305" s="2">
        <v>-1</v>
      </c>
      <c r="E305" s="2">
        <v>-1</v>
      </c>
      <c r="F305" s="2">
        <v>-1</v>
      </c>
      <c r="G305" s="2">
        <v>-1</v>
      </c>
      <c r="H305" s="2">
        <v>-1</v>
      </c>
      <c r="I305" s="2">
        <v>0.3</v>
      </c>
      <c r="J305" s="2">
        <v>0.2</v>
      </c>
    </row>
    <row r="306" spans="1:12" x14ac:dyDescent="0.25">
      <c r="A306">
        <v>6</v>
      </c>
      <c r="B306" s="2">
        <v>-1</v>
      </c>
      <c r="C306" s="2">
        <v>-1</v>
      </c>
      <c r="D306" s="2">
        <v>-1</v>
      </c>
      <c r="E306" s="2">
        <v>-1</v>
      </c>
      <c r="F306" s="2">
        <v>-1</v>
      </c>
      <c r="G306" s="2">
        <v>-1</v>
      </c>
      <c r="H306" s="2">
        <v>-1</v>
      </c>
      <c r="I306" s="2">
        <v>0.35</v>
      </c>
      <c r="J306" s="2">
        <v>0.25</v>
      </c>
    </row>
    <row r="307" spans="1:12" x14ac:dyDescent="0.25">
      <c r="A307">
        <v>7</v>
      </c>
      <c r="B307" s="2">
        <v>-1</v>
      </c>
      <c r="C307" s="2">
        <v>-1</v>
      </c>
      <c r="D307" s="2">
        <v>-1</v>
      </c>
      <c r="E307" s="2">
        <v>-1</v>
      </c>
      <c r="F307" s="2">
        <v>-1</v>
      </c>
      <c r="G307" s="2">
        <v>-1</v>
      </c>
      <c r="H307" s="2">
        <v>-1</v>
      </c>
      <c r="I307" s="2">
        <v>0.4</v>
      </c>
      <c r="J307" s="2">
        <v>0.3</v>
      </c>
      <c r="L307" s="2">
        <v>0</v>
      </c>
    </row>
    <row r="308" spans="1:12" x14ac:dyDescent="0.25">
      <c r="A308">
        <v>8</v>
      </c>
      <c r="B308" s="2">
        <v>-1</v>
      </c>
      <c r="C308" s="2">
        <v>-1</v>
      </c>
      <c r="D308" s="2">
        <v>-1</v>
      </c>
      <c r="E308" s="2">
        <v>-1</v>
      </c>
      <c r="F308" s="2">
        <v>-1</v>
      </c>
      <c r="G308" s="2">
        <v>-1</v>
      </c>
      <c r="H308" s="2">
        <v>-1</v>
      </c>
      <c r="I308" s="2">
        <v>0.45</v>
      </c>
      <c r="J308" s="2">
        <v>0.35</v>
      </c>
      <c r="L308" s="2">
        <v>0</v>
      </c>
    </row>
    <row r="309" spans="1:12" x14ac:dyDescent="0.25">
      <c r="A309">
        <v>9</v>
      </c>
      <c r="B309" s="2">
        <v>-1</v>
      </c>
      <c r="C309" s="2">
        <v>-1</v>
      </c>
      <c r="D309" s="2">
        <v>-1</v>
      </c>
      <c r="E309" s="2">
        <v>-1</v>
      </c>
      <c r="F309" s="2">
        <v>-1</v>
      </c>
      <c r="G309" s="2">
        <v>-1</v>
      </c>
      <c r="H309" s="2">
        <v>-1</v>
      </c>
      <c r="I309" s="2">
        <v>0.5</v>
      </c>
      <c r="J309" s="2">
        <v>0.4</v>
      </c>
      <c r="L309" s="2">
        <v>0.2</v>
      </c>
    </row>
    <row r="310" spans="1:12" x14ac:dyDescent="0.25">
      <c r="A310">
        <v>10</v>
      </c>
      <c r="B310" s="2">
        <v>-1</v>
      </c>
      <c r="C310" s="2">
        <v>-1</v>
      </c>
      <c r="D310" s="2">
        <v>-1</v>
      </c>
      <c r="E310" s="2">
        <v>-1</v>
      </c>
      <c r="F310" s="2">
        <v>-1</v>
      </c>
      <c r="G310" s="2">
        <v>-1</v>
      </c>
      <c r="H310" s="2">
        <v>-1</v>
      </c>
      <c r="I310" s="2">
        <v>0.55000000000000004</v>
      </c>
      <c r="J310" s="2">
        <v>0.45</v>
      </c>
      <c r="L310" s="2">
        <v>0.25</v>
      </c>
    </row>
    <row r="311" spans="1:12" x14ac:dyDescent="0.25">
      <c r="A311">
        <v>11</v>
      </c>
      <c r="B311" s="2">
        <v>-1</v>
      </c>
      <c r="C311" s="2">
        <v>-1</v>
      </c>
      <c r="D311" s="2">
        <v>-1</v>
      </c>
      <c r="E311" s="2">
        <v>-1</v>
      </c>
      <c r="F311" s="2">
        <v>-1</v>
      </c>
      <c r="G311" s="2">
        <v>-1</v>
      </c>
      <c r="H311" s="2">
        <v>-1</v>
      </c>
      <c r="I311" s="2">
        <v>0.6</v>
      </c>
      <c r="J311" s="2">
        <v>0.5</v>
      </c>
      <c r="L311" s="2">
        <v>0.3</v>
      </c>
    </row>
    <row r="312" spans="1:12" x14ac:dyDescent="0.25">
      <c r="A312">
        <v>12</v>
      </c>
      <c r="B312" s="2">
        <v>-1</v>
      </c>
      <c r="C312" s="2">
        <v>-1</v>
      </c>
      <c r="D312" s="2">
        <v>-1</v>
      </c>
      <c r="E312" s="2">
        <v>-1</v>
      </c>
      <c r="F312" s="2">
        <v>-1</v>
      </c>
      <c r="G312" s="2">
        <v>-1</v>
      </c>
      <c r="H312" s="2">
        <v>-1</v>
      </c>
      <c r="I312" s="2">
        <v>0.65</v>
      </c>
      <c r="J312" s="2">
        <v>0.55000000000000004</v>
      </c>
      <c r="L312" s="2">
        <v>0.3</v>
      </c>
    </row>
    <row r="313" spans="1:12" x14ac:dyDescent="0.25">
      <c r="A313">
        <v>13</v>
      </c>
      <c r="B313" s="2">
        <v>-1</v>
      </c>
      <c r="C313" s="2">
        <v>-1</v>
      </c>
      <c r="D313" s="2">
        <v>-1</v>
      </c>
      <c r="E313" s="2">
        <v>-1</v>
      </c>
      <c r="F313" s="2">
        <v>-1</v>
      </c>
      <c r="G313" s="2">
        <v>-1</v>
      </c>
      <c r="H313" s="2">
        <v>-1</v>
      </c>
      <c r="I313" s="2">
        <v>0.7</v>
      </c>
      <c r="J313" s="2">
        <v>0.6</v>
      </c>
      <c r="L313" s="2">
        <v>0.3</v>
      </c>
    </row>
    <row r="314" spans="1:12" x14ac:dyDescent="0.25">
      <c r="A314">
        <v>14</v>
      </c>
      <c r="B314" s="2">
        <v>-1</v>
      </c>
      <c r="C314" s="2">
        <v>-1</v>
      </c>
      <c r="D314" s="2">
        <v>-1</v>
      </c>
      <c r="E314" s="2">
        <v>-1</v>
      </c>
      <c r="F314" s="2">
        <v>-1</v>
      </c>
      <c r="G314" s="2">
        <v>-1</v>
      </c>
      <c r="H314" s="2">
        <v>-1</v>
      </c>
      <c r="I314" s="2">
        <v>0.75</v>
      </c>
      <c r="J314" s="2">
        <v>0.65</v>
      </c>
      <c r="L314" s="2">
        <v>0.3</v>
      </c>
    </row>
    <row r="315" spans="1:12" x14ac:dyDescent="0.25">
      <c r="A315">
        <v>15</v>
      </c>
      <c r="B315" s="2">
        <v>-1</v>
      </c>
      <c r="C315" s="2">
        <v>-1</v>
      </c>
      <c r="D315" s="2">
        <v>-1</v>
      </c>
      <c r="E315" s="2">
        <v>-1</v>
      </c>
      <c r="F315" s="2">
        <v>-1</v>
      </c>
      <c r="G315" s="2">
        <v>-1</v>
      </c>
      <c r="H315" s="2">
        <v>-1</v>
      </c>
      <c r="I315" s="2">
        <v>0.8</v>
      </c>
      <c r="J315" s="2">
        <v>0.7</v>
      </c>
      <c r="L315" s="2">
        <v>0.3</v>
      </c>
    </row>
    <row r="316" spans="1:12" x14ac:dyDescent="0.25">
      <c r="A316">
        <v>16</v>
      </c>
      <c r="B316" s="2">
        <v>-1</v>
      </c>
      <c r="C316" s="2">
        <v>-1</v>
      </c>
      <c r="D316" s="2">
        <v>-1</v>
      </c>
      <c r="E316" s="2">
        <v>-1</v>
      </c>
      <c r="F316" s="2">
        <v>-1</v>
      </c>
      <c r="G316" s="2">
        <v>-1</v>
      </c>
      <c r="H316" s="2">
        <v>-1</v>
      </c>
      <c r="I316" s="2">
        <v>0.8</v>
      </c>
      <c r="J316" s="2">
        <v>0.75</v>
      </c>
      <c r="L316" s="2">
        <v>0.3</v>
      </c>
    </row>
    <row r="317" spans="1:12" x14ac:dyDescent="0.25">
      <c r="A317">
        <v>17</v>
      </c>
      <c r="B317" s="2">
        <v>-1</v>
      </c>
      <c r="C317" s="2">
        <v>-1</v>
      </c>
      <c r="D317" s="2">
        <v>-1</v>
      </c>
      <c r="E317" s="2">
        <v>-1</v>
      </c>
      <c r="F317" s="2">
        <v>-1</v>
      </c>
      <c r="G317" s="2">
        <v>-1</v>
      </c>
      <c r="H317" s="2">
        <v>-1</v>
      </c>
      <c r="I317" s="2">
        <v>0.8</v>
      </c>
      <c r="J317" s="2">
        <v>0.8</v>
      </c>
      <c r="L317" s="2">
        <v>0.3</v>
      </c>
    </row>
    <row r="318" spans="1:12" x14ac:dyDescent="0.25">
      <c r="A318">
        <v>18</v>
      </c>
      <c r="B318" s="2">
        <v>-1</v>
      </c>
      <c r="C318" s="2">
        <v>-1</v>
      </c>
      <c r="D318" s="2">
        <v>-1</v>
      </c>
      <c r="E318" s="2">
        <v>-1</v>
      </c>
      <c r="F318" s="2">
        <v>-1</v>
      </c>
      <c r="G318" s="2">
        <v>-1</v>
      </c>
      <c r="H318" s="2">
        <v>-1</v>
      </c>
      <c r="I318" s="2">
        <v>0.8</v>
      </c>
      <c r="J318" s="2">
        <v>0.8</v>
      </c>
      <c r="L318" s="2">
        <v>0.3</v>
      </c>
    </row>
    <row r="319" spans="1:12" x14ac:dyDescent="0.25">
      <c r="A319">
        <v>19</v>
      </c>
      <c r="B319" s="2">
        <v>-1</v>
      </c>
      <c r="C319" s="2">
        <v>-1</v>
      </c>
      <c r="D319" s="2">
        <v>-1</v>
      </c>
      <c r="E319" s="2">
        <v>-1</v>
      </c>
      <c r="F319" s="2">
        <v>-1</v>
      </c>
      <c r="G319" s="2">
        <v>-1</v>
      </c>
      <c r="H319" s="2">
        <v>-1</v>
      </c>
      <c r="I319" s="2">
        <v>0.8</v>
      </c>
      <c r="J319" s="2">
        <v>0.8</v>
      </c>
      <c r="L319" s="2">
        <v>0.3</v>
      </c>
    </row>
    <row r="320" spans="1:12" x14ac:dyDescent="0.25">
      <c r="A320">
        <v>20</v>
      </c>
      <c r="B320" s="2">
        <v>-1</v>
      </c>
      <c r="C320" s="2">
        <v>-1</v>
      </c>
      <c r="D320" s="2">
        <v>-1</v>
      </c>
      <c r="E320" s="2">
        <v>-1</v>
      </c>
      <c r="F320" s="2">
        <v>-1</v>
      </c>
      <c r="G320" s="2">
        <v>-1</v>
      </c>
      <c r="H320" s="2">
        <v>-1</v>
      </c>
      <c r="I320" s="2">
        <v>0.8</v>
      </c>
      <c r="J320" s="2">
        <v>0.8</v>
      </c>
      <c r="L320" s="2">
        <v>0.3</v>
      </c>
    </row>
    <row r="321" spans="1:12" x14ac:dyDescent="0.25">
      <c r="A321">
        <v>21</v>
      </c>
      <c r="B321" s="2">
        <v>-1</v>
      </c>
      <c r="C321" s="2">
        <v>-1</v>
      </c>
      <c r="D321" s="2">
        <v>-1</v>
      </c>
      <c r="E321" s="2">
        <v>-1</v>
      </c>
      <c r="F321" s="2">
        <v>-1</v>
      </c>
      <c r="G321" s="2">
        <v>-1</v>
      </c>
      <c r="H321" s="2">
        <v>-1</v>
      </c>
      <c r="I321" s="2">
        <v>0.8</v>
      </c>
      <c r="J321" s="2">
        <v>0.8</v>
      </c>
      <c r="L321" s="2">
        <v>0.3</v>
      </c>
    </row>
    <row r="322" spans="1:12" x14ac:dyDescent="0.25">
      <c r="A322">
        <v>22</v>
      </c>
      <c r="B322" s="2">
        <v>-1</v>
      </c>
      <c r="C322" s="2">
        <v>-1</v>
      </c>
      <c r="D322" s="2">
        <v>-1</v>
      </c>
      <c r="E322" s="2">
        <v>-1</v>
      </c>
      <c r="F322" s="2">
        <v>-1</v>
      </c>
      <c r="G322" s="2">
        <v>-1</v>
      </c>
      <c r="H322" s="2">
        <v>-1</v>
      </c>
      <c r="I322" s="2">
        <v>0.8</v>
      </c>
      <c r="J322" s="2">
        <v>0.8</v>
      </c>
      <c r="L322" s="2">
        <v>0.3</v>
      </c>
    </row>
    <row r="323" spans="1:12" x14ac:dyDescent="0.25">
      <c r="A323">
        <v>23</v>
      </c>
      <c r="B323" s="2">
        <v>-1</v>
      </c>
      <c r="C323" s="2">
        <v>-1</v>
      </c>
      <c r="D323" s="2">
        <v>-1</v>
      </c>
      <c r="E323" s="2">
        <v>-1</v>
      </c>
      <c r="F323" s="2">
        <v>-1</v>
      </c>
      <c r="G323" s="2">
        <v>-1</v>
      </c>
      <c r="H323" s="2">
        <v>-1</v>
      </c>
      <c r="I323" s="2">
        <v>0.8</v>
      </c>
      <c r="J323" s="2">
        <v>0.8</v>
      </c>
      <c r="L323" s="2">
        <v>0.3</v>
      </c>
    </row>
    <row r="324" spans="1:12" x14ac:dyDescent="0.25">
      <c r="A324">
        <v>24</v>
      </c>
      <c r="B324" s="2">
        <v>-1</v>
      </c>
      <c r="C324" s="2">
        <v>-1</v>
      </c>
      <c r="D324" s="2">
        <v>-1</v>
      </c>
      <c r="E324" s="2">
        <v>-1</v>
      </c>
      <c r="F324" s="2">
        <v>-1</v>
      </c>
      <c r="G324" s="2">
        <v>-1</v>
      </c>
      <c r="H324" s="2">
        <v>-1</v>
      </c>
      <c r="I324" s="2">
        <v>0.8</v>
      </c>
      <c r="J324" s="2">
        <v>0.8</v>
      </c>
      <c r="L324" s="2">
        <v>0.3</v>
      </c>
    </row>
    <row r="325" spans="1:12" x14ac:dyDescent="0.25">
      <c r="A325">
        <v>25</v>
      </c>
      <c r="B325" s="2">
        <v>-1</v>
      </c>
      <c r="C325" s="2">
        <v>-1</v>
      </c>
      <c r="D325" s="2">
        <v>-1</v>
      </c>
      <c r="E325" s="2">
        <v>-1</v>
      </c>
      <c r="F325" s="2">
        <v>-1</v>
      </c>
      <c r="G325" s="2">
        <v>-1</v>
      </c>
      <c r="H325" s="2">
        <v>-1</v>
      </c>
      <c r="I325" s="2">
        <v>0.8</v>
      </c>
      <c r="J325" s="2">
        <v>0.8</v>
      </c>
      <c r="L325" s="2">
        <v>0.3</v>
      </c>
    </row>
    <row r="326" spans="1:12" x14ac:dyDescent="0.25">
      <c r="A326">
        <v>26</v>
      </c>
      <c r="B326" s="2">
        <v>-1</v>
      </c>
      <c r="C326" s="2">
        <v>-1</v>
      </c>
      <c r="D326" s="2">
        <v>-1</v>
      </c>
      <c r="E326" s="2">
        <v>-1</v>
      </c>
      <c r="F326" s="2">
        <v>-1</v>
      </c>
      <c r="G326" s="2">
        <v>-1</v>
      </c>
      <c r="H326" s="2">
        <v>-1</v>
      </c>
      <c r="I326" s="2">
        <v>0.8</v>
      </c>
      <c r="J326" s="2">
        <v>0.8</v>
      </c>
      <c r="L326" s="2">
        <v>0.3</v>
      </c>
    </row>
    <row r="327" spans="1:12" x14ac:dyDescent="0.25">
      <c r="A327">
        <v>27</v>
      </c>
      <c r="B327" s="2">
        <v>-1</v>
      </c>
      <c r="C327" s="2">
        <v>-1</v>
      </c>
      <c r="D327" s="2">
        <v>-1</v>
      </c>
      <c r="E327" s="2">
        <v>-1</v>
      </c>
      <c r="F327" s="2">
        <v>-1</v>
      </c>
      <c r="G327" s="2">
        <v>-1</v>
      </c>
      <c r="H327" s="2">
        <v>-1</v>
      </c>
      <c r="I327" s="2">
        <v>0.8</v>
      </c>
      <c r="J327" s="2">
        <v>0.8</v>
      </c>
      <c r="L327" s="2">
        <v>0.3</v>
      </c>
    </row>
    <row r="328" spans="1:12" x14ac:dyDescent="0.25">
      <c r="A328">
        <v>28</v>
      </c>
      <c r="B328" s="2">
        <v>-1</v>
      </c>
      <c r="C328" s="2">
        <v>-1</v>
      </c>
      <c r="D328" s="2">
        <v>-1</v>
      </c>
      <c r="E328" s="2">
        <v>-1</v>
      </c>
      <c r="F328" s="2">
        <v>-1</v>
      </c>
      <c r="G328" s="2">
        <v>-1</v>
      </c>
      <c r="H328" s="2">
        <v>-1</v>
      </c>
      <c r="I328" s="2">
        <v>0.8</v>
      </c>
      <c r="J328" s="2">
        <v>0.8</v>
      </c>
      <c r="L328" s="2">
        <v>0.3</v>
      </c>
    </row>
    <row r="329" spans="1:12" x14ac:dyDescent="0.25">
      <c r="A329">
        <v>29</v>
      </c>
      <c r="B329" s="2">
        <v>-1</v>
      </c>
      <c r="C329" s="2">
        <v>-1</v>
      </c>
      <c r="D329" s="2">
        <v>-1</v>
      </c>
      <c r="E329" s="2">
        <v>-1</v>
      </c>
      <c r="F329" s="2">
        <v>-1</v>
      </c>
      <c r="G329" s="2">
        <v>-1</v>
      </c>
      <c r="H329" s="2">
        <v>-1</v>
      </c>
      <c r="I329" s="2">
        <v>0.8</v>
      </c>
      <c r="J329" s="2">
        <v>0.8</v>
      </c>
      <c r="L329" s="2">
        <v>0.3</v>
      </c>
    </row>
    <row r="330" spans="1:12" x14ac:dyDescent="0.25">
      <c r="A330">
        <v>30</v>
      </c>
      <c r="B330" s="2">
        <v>-1</v>
      </c>
      <c r="C330" s="2">
        <v>-1</v>
      </c>
      <c r="D330" s="2">
        <v>-1</v>
      </c>
      <c r="E330" s="2">
        <v>-1</v>
      </c>
      <c r="F330" s="2">
        <v>-1</v>
      </c>
      <c r="G330" s="2">
        <v>-1</v>
      </c>
      <c r="H330" s="2">
        <v>-1</v>
      </c>
      <c r="I330" s="2">
        <v>0.8</v>
      </c>
      <c r="J330" s="2">
        <v>0.8</v>
      </c>
      <c r="L330" s="2">
        <v>0.3</v>
      </c>
    </row>
    <row r="331" spans="1:12" x14ac:dyDescent="0.25">
      <c r="A331">
        <v>31</v>
      </c>
      <c r="B331" s="2">
        <v>-1</v>
      </c>
      <c r="C331" s="2">
        <v>-1</v>
      </c>
      <c r="D331" s="2">
        <v>-1</v>
      </c>
      <c r="E331" s="2">
        <v>-1</v>
      </c>
      <c r="F331" s="2">
        <v>-1</v>
      </c>
      <c r="G331" s="2">
        <v>-1</v>
      </c>
      <c r="H331" s="2">
        <v>-1</v>
      </c>
      <c r="I331" s="2">
        <v>0.8</v>
      </c>
      <c r="J331" s="2">
        <v>0.8</v>
      </c>
      <c r="L331" s="2">
        <v>0.3</v>
      </c>
    </row>
    <row r="332" spans="1:12" x14ac:dyDescent="0.25">
      <c r="A332">
        <v>32</v>
      </c>
      <c r="B332" s="2">
        <v>-1</v>
      </c>
      <c r="C332" s="2">
        <v>-1</v>
      </c>
      <c r="D332" s="2">
        <v>-1</v>
      </c>
      <c r="E332" s="2">
        <v>-1</v>
      </c>
      <c r="F332" s="2">
        <v>-1</v>
      </c>
      <c r="G332" s="2">
        <v>-1</v>
      </c>
      <c r="H332" s="2">
        <v>-1</v>
      </c>
      <c r="I332" s="2">
        <v>0.8</v>
      </c>
      <c r="J332" s="2">
        <v>0.8</v>
      </c>
      <c r="L332" s="2">
        <v>0.3</v>
      </c>
    </row>
    <row r="333" spans="1:12" x14ac:dyDescent="0.25">
      <c r="A333">
        <v>33</v>
      </c>
      <c r="B333" s="2">
        <v>-1</v>
      </c>
      <c r="C333" s="2">
        <v>-1</v>
      </c>
      <c r="D333" s="2">
        <v>-1</v>
      </c>
      <c r="E333" s="2">
        <v>-1</v>
      </c>
      <c r="F333" s="2">
        <v>-1</v>
      </c>
      <c r="G333" s="2">
        <v>-1</v>
      </c>
      <c r="H333" s="2">
        <v>-1</v>
      </c>
      <c r="I333" s="2">
        <v>0.8</v>
      </c>
      <c r="J333" s="2">
        <v>0.8</v>
      </c>
      <c r="L333" s="2">
        <v>0.3</v>
      </c>
    </row>
    <row r="334" spans="1:12" x14ac:dyDescent="0.25">
      <c r="A334">
        <v>34</v>
      </c>
      <c r="B334" s="2">
        <v>-1</v>
      </c>
      <c r="C334" s="2">
        <v>-1</v>
      </c>
      <c r="D334" s="2">
        <v>-1</v>
      </c>
      <c r="E334" s="2">
        <v>-1</v>
      </c>
      <c r="F334" s="2">
        <v>-1</v>
      </c>
      <c r="G334" s="2">
        <v>-1</v>
      </c>
      <c r="H334" s="2">
        <v>-1</v>
      </c>
      <c r="I334" s="2">
        <v>0.8</v>
      </c>
      <c r="J334" s="2">
        <v>0.8</v>
      </c>
      <c r="L334" s="2"/>
    </row>
    <row r="335" spans="1:12" x14ac:dyDescent="0.25">
      <c r="A335">
        <v>35</v>
      </c>
      <c r="B335" s="2">
        <v>-1</v>
      </c>
      <c r="C335" s="2">
        <v>-1</v>
      </c>
      <c r="D335" s="2">
        <v>-1</v>
      </c>
      <c r="E335" s="2">
        <v>-1</v>
      </c>
      <c r="F335" s="2">
        <v>-1</v>
      </c>
      <c r="G335" s="2">
        <v>-1</v>
      </c>
      <c r="H335" s="2">
        <v>-1</v>
      </c>
      <c r="I335" s="2">
        <v>0.8</v>
      </c>
      <c r="J335" s="2">
        <v>0.8</v>
      </c>
      <c r="L335" s="2"/>
    </row>
    <row r="336" spans="1:12" x14ac:dyDescent="0.25">
      <c r="A336">
        <v>36</v>
      </c>
      <c r="B336" s="2">
        <v>-1</v>
      </c>
      <c r="C336" s="2">
        <v>-1</v>
      </c>
      <c r="D336" s="2">
        <v>-1</v>
      </c>
      <c r="E336" s="2">
        <v>-1</v>
      </c>
      <c r="F336" s="2">
        <v>-1</v>
      </c>
      <c r="G336" s="2">
        <v>-1</v>
      </c>
      <c r="H336" s="2">
        <v>-1</v>
      </c>
      <c r="I336" s="2">
        <v>0.8</v>
      </c>
      <c r="J336" s="2">
        <v>0.8</v>
      </c>
      <c r="L336" s="2"/>
    </row>
    <row r="337" spans="1:12" x14ac:dyDescent="0.25">
      <c r="A337" t="s">
        <v>325</v>
      </c>
      <c r="B337" t="s">
        <v>111</v>
      </c>
      <c r="C337" t="s">
        <v>112</v>
      </c>
      <c r="D337" t="s">
        <v>113</v>
      </c>
      <c r="E337" t="s">
        <v>114</v>
      </c>
      <c r="F337" t="s">
        <v>115</v>
      </c>
      <c r="G337" t="s">
        <v>116</v>
      </c>
      <c r="H337" t="s">
        <v>353</v>
      </c>
      <c r="I337" t="s">
        <v>118</v>
      </c>
      <c r="J337" t="s">
        <v>119</v>
      </c>
      <c r="K337" t="s">
        <v>499</v>
      </c>
      <c r="L337" t="s">
        <v>500</v>
      </c>
    </row>
    <row r="338" spans="1:12" x14ac:dyDescent="0.25">
      <c r="A338">
        <v>1</v>
      </c>
      <c r="B338" s="5" t="s">
        <v>324</v>
      </c>
      <c r="C338" s="5" t="s">
        <v>324</v>
      </c>
      <c r="D338" s="5" t="s">
        <v>324</v>
      </c>
      <c r="E338" s="5" t="s">
        <v>324</v>
      </c>
      <c r="F338" s="5" t="s">
        <v>324</v>
      </c>
      <c r="G338" s="5" t="s">
        <v>324</v>
      </c>
      <c r="H338" s="5" t="s">
        <v>324</v>
      </c>
      <c r="I338" s="5" t="s">
        <v>324</v>
      </c>
      <c r="J338" s="5" t="s">
        <v>324</v>
      </c>
      <c r="K338" s="5" t="s">
        <v>324</v>
      </c>
      <c r="L338" s="5" t="s">
        <v>324</v>
      </c>
    </row>
    <row r="339" spans="1:12" x14ac:dyDescent="0.25">
      <c r="A339">
        <v>2</v>
      </c>
      <c r="B339" s="5" t="s">
        <v>324</v>
      </c>
      <c r="C339" s="5" t="s">
        <v>324</v>
      </c>
      <c r="D339" s="5" t="s">
        <v>324</v>
      </c>
      <c r="E339" s="5" t="s">
        <v>324</v>
      </c>
      <c r="F339" s="5" t="s">
        <v>324</v>
      </c>
      <c r="G339" s="5" t="s">
        <v>324</v>
      </c>
      <c r="H339" s="5" t="s">
        <v>324</v>
      </c>
      <c r="I339" s="5" t="s">
        <v>324</v>
      </c>
      <c r="J339" s="5" t="s">
        <v>324</v>
      </c>
      <c r="K339" s="5" t="s">
        <v>324</v>
      </c>
      <c r="L339" s="5" t="s">
        <v>324</v>
      </c>
    </row>
    <row r="340" spans="1:12" x14ac:dyDescent="0.25">
      <c r="A340">
        <v>3</v>
      </c>
      <c r="B340" s="5" t="s">
        <v>324</v>
      </c>
      <c r="C340" s="5" t="s">
        <v>324</v>
      </c>
      <c r="D340" s="5" t="s">
        <v>324</v>
      </c>
      <c r="E340" s="5" t="s">
        <v>324</v>
      </c>
      <c r="F340" s="5" t="s">
        <v>324</v>
      </c>
      <c r="G340" s="5" t="s">
        <v>324</v>
      </c>
      <c r="H340" s="5" t="s">
        <v>324</v>
      </c>
      <c r="I340" s="5" t="s">
        <v>324</v>
      </c>
      <c r="J340" s="5" t="s">
        <v>324</v>
      </c>
      <c r="K340" s="5" t="s">
        <v>324</v>
      </c>
      <c r="L340" s="5" t="s">
        <v>324</v>
      </c>
    </row>
    <row r="341" spans="1:12" x14ac:dyDescent="0.25">
      <c r="A341">
        <v>4</v>
      </c>
      <c r="B341" s="5" t="s">
        <v>324</v>
      </c>
      <c r="C341" s="5" t="s">
        <v>324</v>
      </c>
      <c r="D341" s="5" t="s">
        <v>324</v>
      </c>
      <c r="E341" s="5" t="s">
        <v>324</v>
      </c>
      <c r="F341" s="5" t="s">
        <v>324</v>
      </c>
      <c r="G341" s="5" t="s">
        <v>324</v>
      </c>
      <c r="H341" s="5" t="s">
        <v>324</v>
      </c>
      <c r="I341" s="5" t="s">
        <v>324</v>
      </c>
      <c r="J341" s="5" t="s">
        <v>324</v>
      </c>
      <c r="K341" s="5" t="s">
        <v>324</v>
      </c>
      <c r="L341" s="5" t="s">
        <v>324</v>
      </c>
    </row>
    <row r="342" spans="1:12" x14ac:dyDescent="0.25">
      <c r="A342">
        <v>5</v>
      </c>
      <c r="B342" s="5" t="s">
        <v>324</v>
      </c>
      <c r="C342" s="5" t="s">
        <v>324</v>
      </c>
      <c r="D342" s="5" t="s">
        <v>324</v>
      </c>
      <c r="E342" s="5" t="s">
        <v>324</v>
      </c>
      <c r="F342" s="5" t="s">
        <v>324</v>
      </c>
      <c r="G342" s="5" t="s">
        <v>324</v>
      </c>
      <c r="H342" s="5" t="s">
        <v>324</v>
      </c>
      <c r="I342" s="5" t="s">
        <v>326</v>
      </c>
      <c r="J342" s="5" t="s">
        <v>326</v>
      </c>
      <c r="K342" s="5" t="s">
        <v>326</v>
      </c>
      <c r="L342" s="5" t="s">
        <v>324</v>
      </c>
    </row>
    <row r="343" spans="1:12" x14ac:dyDescent="0.25">
      <c r="A343">
        <v>6</v>
      </c>
      <c r="B343" s="5" t="s">
        <v>324</v>
      </c>
      <c r="C343" s="5" t="s">
        <v>324</v>
      </c>
      <c r="D343" s="5" t="s">
        <v>324</v>
      </c>
      <c r="E343" s="5" t="s">
        <v>324</v>
      </c>
      <c r="F343" s="5" t="s">
        <v>324</v>
      </c>
      <c r="G343" s="5" t="s">
        <v>324</v>
      </c>
      <c r="H343" s="5" t="s">
        <v>324</v>
      </c>
      <c r="I343" s="5" t="s">
        <v>326</v>
      </c>
      <c r="J343" s="5" t="s">
        <v>326</v>
      </c>
      <c r="K343" s="5" t="s">
        <v>326</v>
      </c>
      <c r="L343" s="5" t="s">
        <v>324</v>
      </c>
    </row>
    <row r="344" spans="1:12" x14ac:dyDescent="0.25">
      <c r="A344">
        <v>7</v>
      </c>
      <c r="B344" s="5" t="s">
        <v>324</v>
      </c>
      <c r="C344" s="5" t="s">
        <v>324</v>
      </c>
      <c r="D344" s="5" t="s">
        <v>324</v>
      </c>
      <c r="E344" s="5" t="s">
        <v>324</v>
      </c>
      <c r="F344" s="5" t="s">
        <v>324</v>
      </c>
      <c r="G344" s="5" t="s">
        <v>324</v>
      </c>
      <c r="H344" s="5" t="s">
        <v>324</v>
      </c>
      <c r="I344" s="5" t="s">
        <v>326</v>
      </c>
      <c r="J344" s="5" t="s">
        <v>326</v>
      </c>
      <c r="K344" s="5" t="s">
        <v>326</v>
      </c>
      <c r="L344" s="5" t="s">
        <v>324</v>
      </c>
    </row>
    <row r="345" spans="1:12" x14ac:dyDescent="0.25">
      <c r="A345">
        <v>8</v>
      </c>
      <c r="B345" s="5" t="s">
        <v>324</v>
      </c>
      <c r="C345" s="5" t="s">
        <v>324</v>
      </c>
      <c r="D345" s="5" t="s">
        <v>324</v>
      </c>
      <c r="E345" s="5" t="s">
        <v>324</v>
      </c>
      <c r="F345" s="5" t="s">
        <v>324</v>
      </c>
      <c r="G345" s="5" t="s">
        <v>324</v>
      </c>
      <c r="H345" s="5" t="s">
        <v>324</v>
      </c>
      <c r="I345" s="5" t="s">
        <v>326</v>
      </c>
      <c r="J345" s="5" t="s">
        <v>326</v>
      </c>
      <c r="K345" s="5" t="s">
        <v>326</v>
      </c>
      <c r="L345" s="5" t="s">
        <v>324</v>
      </c>
    </row>
    <row r="346" spans="1:12" x14ac:dyDescent="0.25">
      <c r="A346">
        <v>9</v>
      </c>
      <c r="B346" s="5" t="s">
        <v>324</v>
      </c>
      <c r="C346" s="5" t="s">
        <v>324</v>
      </c>
      <c r="D346" s="5" t="s">
        <v>324</v>
      </c>
      <c r="E346" s="5" t="s">
        <v>324</v>
      </c>
      <c r="F346" s="5" t="s">
        <v>324</v>
      </c>
      <c r="G346" s="5" t="s">
        <v>324</v>
      </c>
      <c r="H346" s="5" t="s">
        <v>324</v>
      </c>
      <c r="I346" t="s">
        <v>327</v>
      </c>
      <c r="J346" t="s">
        <v>327</v>
      </c>
      <c r="K346" t="s">
        <v>327</v>
      </c>
      <c r="L346" s="5" t="s">
        <v>324</v>
      </c>
    </row>
    <row r="347" spans="1:12" x14ac:dyDescent="0.25">
      <c r="A347">
        <v>10</v>
      </c>
      <c r="B347" s="5" t="s">
        <v>324</v>
      </c>
      <c r="C347" s="5" t="s">
        <v>324</v>
      </c>
      <c r="D347" s="5" t="s">
        <v>324</v>
      </c>
      <c r="E347" s="5" t="s">
        <v>324</v>
      </c>
      <c r="F347" s="5" t="s">
        <v>324</v>
      </c>
      <c r="G347" s="5" t="s">
        <v>324</v>
      </c>
      <c r="H347" s="5" t="s">
        <v>324</v>
      </c>
      <c r="I347" t="s">
        <v>327</v>
      </c>
      <c r="J347" t="s">
        <v>327</v>
      </c>
      <c r="K347" t="s">
        <v>327</v>
      </c>
      <c r="L347" s="5" t="s">
        <v>324</v>
      </c>
    </row>
    <row r="348" spans="1:12" x14ac:dyDescent="0.25">
      <c r="A348">
        <v>11</v>
      </c>
      <c r="B348" s="5" t="s">
        <v>324</v>
      </c>
      <c r="C348" s="5" t="s">
        <v>324</v>
      </c>
      <c r="D348" s="5" t="s">
        <v>324</v>
      </c>
      <c r="E348" s="5" t="s">
        <v>324</v>
      </c>
      <c r="F348" s="5" t="s">
        <v>324</v>
      </c>
      <c r="G348" s="5" t="s">
        <v>324</v>
      </c>
      <c r="H348" s="5" t="s">
        <v>324</v>
      </c>
      <c r="I348" t="s">
        <v>327</v>
      </c>
      <c r="J348" t="s">
        <v>327</v>
      </c>
      <c r="K348" t="s">
        <v>327</v>
      </c>
      <c r="L348" s="5" t="s">
        <v>326</v>
      </c>
    </row>
    <row r="349" spans="1:12" x14ac:dyDescent="0.25">
      <c r="A349">
        <v>12</v>
      </c>
      <c r="B349" s="5" t="s">
        <v>324</v>
      </c>
      <c r="C349" s="5" t="s">
        <v>324</v>
      </c>
      <c r="D349" s="5" t="s">
        <v>324</v>
      </c>
      <c r="E349" s="5" t="s">
        <v>324</v>
      </c>
      <c r="F349" s="5" t="s">
        <v>324</v>
      </c>
      <c r="G349" s="5" t="s">
        <v>324</v>
      </c>
      <c r="H349" s="5" t="s">
        <v>324</v>
      </c>
      <c r="I349" t="s">
        <v>327</v>
      </c>
      <c r="J349" t="s">
        <v>327</v>
      </c>
      <c r="K349" t="s">
        <v>327</v>
      </c>
      <c r="L349" s="5" t="s">
        <v>326</v>
      </c>
    </row>
    <row r="350" spans="1:12" x14ac:dyDescent="0.25">
      <c r="A350">
        <v>13</v>
      </c>
      <c r="B350" s="5" t="s">
        <v>324</v>
      </c>
      <c r="C350" s="5" t="s">
        <v>324</v>
      </c>
      <c r="D350" s="5" t="s">
        <v>324</v>
      </c>
      <c r="E350" s="5" t="s">
        <v>324</v>
      </c>
      <c r="F350" s="5" t="s">
        <v>324</v>
      </c>
      <c r="G350" s="5" t="s">
        <v>324</v>
      </c>
      <c r="H350" s="5" t="s">
        <v>324</v>
      </c>
      <c r="I350" s="5" t="s">
        <v>328</v>
      </c>
      <c r="J350" s="5" t="s">
        <v>328</v>
      </c>
      <c r="K350" s="5" t="s">
        <v>328</v>
      </c>
      <c r="L350" s="5" t="s">
        <v>326</v>
      </c>
    </row>
    <row r="351" spans="1:12" x14ac:dyDescent="0.25">
      <c r="A351">
        <v>14</v>
      </c>
      <c r="B351" s="5" t="s">
        <v>324</v>
      </c>
      <c r="C351" s="5" t="s">
        <v>324</v>
      </c>
      <c r="D351" s="5" t="s">
        <v>324</v>
      </c>
      <c r="E351" s="5" t="s">
        <v>324</v>
      </c>
      <c r="F351" s="5" t="s">
        <v>324</v>
      </c>
      <c r="G351" s="5" t="s">
        <v>324</v>
      </c>
      <c r="H351" s="5" t="s">
        <v>324</v>
      </c>
      <c r="I351" s="5" t="s">
        <v>328</v>
      </c>
      <c r="J351" s="5" t="s">
        <v>328</v>
      </c>
      <c r="K351" s="5" t="s">
        <v>328</v>
      </c>
      <c r="L351" s="5" t="s">
        <v>326</v>
      </c>
    </row>
    <row r="352" spans="1:12" x14ac:dyDescent="0.25">
      <c r="A352">
        <v>15</v>
      </c>
      <c r="B352" s="5" t="s">
        <v>324</v>
      </c>
      <c r="C352" s="5" t="s">
        <v>324</v>
      </c>
      <c r="D352" s="5" t="s">
        <v>324</v>
      </c>
      <c r="E352" s="5" t="s">
        <v>324</v>
      </c>
      <c r="F352" s="5" t="s">
        <v>324</v>
      </c>
      <c r="G352" s="5" t="s">
        <v>324</v>
      </c>
      <c r="H352" s="5" t="s">
        <v>324</v>
      </c>
      <c r="I352" s="5" t="s">
        <v>328</v>
      </c>
      <c r="J352" s="5" t="s">
        <v>328</v>
      </c>
      <c r="K352" s="5" t="s">
        <v>328</v>
      </c>
      <c r="L352" s="5" t="s">
        <v>326</v>
      </c>
    </row>
    <row r="353" spans="1:12" x14ac:dyDescent="0.25">
      <c r="A353">
        <v>16</v>
      </c>
      <c r="B353" s="5" t="s">
        <v>324</v>
      </c>
      <c r="C353" s="5" t="s">
        <v>324</v>
      </c>
      <c r="D353" s="5" t="s">
        <v>324</v>
      </c>
      <c r="E353" s="5" t="s">
        <v>324</v>
      </c>
      <c r="F353" s="5" t="s">
        <v>324</v>
      </c>
      <c r="G353" s="5" t="s">
        <v>324</v>
      </c>
      <c r="H353" s="5" t="s">
        <v>324</v>
      </c>
      <c r="I353" s="5" t="s">
        <v>328</v>
      </c>
      <c r="J353" s="5"/>
      <c r="K353" s="5" t="s">
        <v>328</v>
      </c>
      <c r="L353" s="5" t="s">
        <v>326</v>
      </c>
    </row>
    <row r="354" spans="1:12" x14ac:dyDescent="0.25">
      <c r="A354">
        <v>17</v>
      </c>
      <c r="B354" s="5" t="s">
        <v>324</v>
      </c>
      <c r="C354" s="5" t="s">
        <v>324</v>
      </c>
      <c r="D354" s="5" t="s">
        <v>324</v>
      </c>
      <c r="E354" s="5" t="s">
        <v>324</v>
      </c>
      <c r="F354" s="5" t="s">
        <v>324</v>
      </c>
      <c r="G354" s="5" t="s">
        <v>324</v>
      </c>
      <c r="H354" s="5" t="s">
        <v>324</v>
      </c>
      <c r="I354" s="5" t="s">
        <v>328</v>
      </c>
      <c r="J354" s="5"/>
      <c r="K354" s="5" t="s">
        <v>328</v>
      </c>
      <c r="L354" s="5" t="s">
        <v>326</v>
      </c>
    </row>
    <row r="355" spans="1:12" x14ac:dyDescent="0.25">
      <c r="A355">
        <v>18</v>
      </c>
      <c r="B355" s="5" t="s">
        <v>324</v>
      </c>
      <c r="C355" s="5" t="s">
        <v>324</v>
      </c>
      <c r="D355" s="5" t="s">
        <v>324</v>
      </c>
      <c r="E355" s="5" t="s">
        <v>324</v>
      </c>
      <c r="F355" s="5" t="s">
        <v>324</v>
      </c>
      <c r="G355" s="5" t="s">
        <v>324</v>
      </c>
      <c r="H355" s="5" t="s">
        <v>324</v>
      </c>
      <c r="I355" s="5" t="s">
        <v>328</v>
      </c>
      <c r="J355" s="5"/>
      <c r="K355" s="5" t="s">
        <v>328</v>
      </c>
      <c r="L355" s="5" t="s">
        <v>326</v>
      </c>
    </row>
    <row r="356" spans="1:12" x14ac:dyDescent="0.25">
      <c r="A356">
        <v>19</v>
      </c>
      <c r="B356" s="5" t="s">
        <v>324</v>
      </c>
      <c r="C356" s="5" t="s">
        <v>324</v>
      </c>
      <c r="D356" s="5" t="s">
        <v>324</v>
      </c>
      <c r="E356" s="5" t="s">
        <v>324</v>
      </c>
      <c r="F356" s="5" t="s">
        <v>324</v>
      </c>
      <c r="G356" s="5" t="s">
        <v>324</v>
      </c>
      <c r="H356" s="5" t="s">
        <v>324</v>
      </c>
      <c r="I356" s="5" t="s">
        <v>328</v>
      </c>
      <c r="J356" s="5"/>
      <c r="K356" s="5" t="s">
        <v>328</v>
      </c>
      <c r="L356" s="5" t="s">
        <v>326</v>
      </c>
    </row>
    <row r="357" spans="1:12" x14ac:dyDescent="0.25">
      <c r="A357">
        <v>20</v>
      </c>
      <c r="B357" s="5" t="s">
        <v>324</v>
      </c>
      <c r="C357" s="5" t="s">
        <v>324</v>
      </c>
      <c r="D357" s="5" t="s">
        <v>324</v>
      </c>
      <c r="E357" s="5" t="s">
        <v>324</v>
      </c>
      <c r="F357" s="5" t="s">
        <v>324</v>
      </c>
      <c r="G357" s="5" t="s">
        <v>324</v>
      </c>
      <c r="H357" s="5" t="s">
        <v>324</v>
      </c>
      <c r="I357" s="5" t="s">
        <v>328</v>
      </c>
      <c r="J357" s="5"/>
      <c r="K357" s="5" t="s">
        <v>328</v>
      </c>
      <c r="L357" s="5" t="s">
        <v>326</v>
      </c>
    </row>
    <row r="358" spans="1:12" x14ac:dyDescent="0.25">
      <c r="A358">
        <v>21</v>
      </c>
      <c r="B358" s="5" t="s">
        <v>324</v>
      </c>
      <c r="C358" s="5" t="s">
        <v>324</v>
      </c>
      <c r="D358" s="5" t="s">
        <v>324</v>
      </c>
      <c r="E358" s="5" t="s">
        <v>324</v>
      </c>
      <c r="F358" s="5" t="s">
        <v>324</v>
      </c>
      <c r="G358" s="5" t="s">
        <v>324</v>
      </c>
      <c r="H358" s="5" t="s">
        <v>324</v>
      </c>
      <c r="I358" s="5" t="s">
        <v>328</v>
      </c>
      <c r="J358" s="5"/>
      <c r="K358" s="5" t="s">
        <v>328</v>
      </c>
      <c r="L358" s="5" t="s">
        <v>326</v>
      </c>
    </row>
    <row r="359" spans="1:12" x14ac:dyDescent="0.25">
      <c r="A359">
        <v>22</v>
      </c>
      <c r="B359" s="5" t="s">
        <v>324</v>
      </c>
      <c r="C359" s="5" t="s">
        <v>324</v>
      </c>
      <c r="D359" s="5" t="s">
        <v>324</v>
      </c>
      <c r="E359" s="5" t="s">
        <v>324</v>
      </c>
      <c r="F359" s="5" t="s">
        <v>324</v>
      </c>
      <c r="G359" s="5" t="s">
        <v>324</v>
      </c>
      <c r="H359" s="5" t="s">
        <v>324</v>
      </c>
      <c r="I359" s="5" t="s">
        <v>328</v>
      </c>
      <c r="J359" s="5"/>
      <c r="K359" s="5"/>
      <c r="L359" s="5" t="s">
        <v>326</v>
      </c>
    </row>
    <row r="360" spans="1:12" x14ac:dyDescent="0.25">
      <c r="A360">
        <v>23</v>
      </c>
      <c r="B360" s="5" t="s">
        <v>324</v>
      </c>
      <c r="C360" s="5" t="s">
        <v>324</v>
      </c>
      <c r="D360" s="5" t="s">
        <v>324</v>
      </c>
      <c r="E360" s="5" t="s">
        <v>324</v>
      </c>
      <c r="F360" s="5" t="s">
        <v>324</v>
      </c>
      <c r="G360" s="5" t="s">
        <v>324</v>
      </c>
      <c r="H360" s="5" t="s">
        <v>324</v>
      </c>
      <c r="I360" s="5" t="s">
        <v>328</v>
      </c>
      <c r="J360" s="5"/>
      <c r="K360" s="5"/>
      <c r="L360" s="5" t="s">
        <v>326</v>
      </c>
    </row>
    <row r="361" spans="1:12" x14ac:dyDescent="0.25">
      <c r="A361">
        <v>24</v>
      </c>
      <c r="B361" s="5" t="s">
        <v>324</v>
      </c>
      <c r="C361" s="5"/>
      <c r="D361" s="5" t="s">
        <v>324</v>
      </c>
      <c r="E361" s="5" t="s">
        <v>324</v>
      </c>
      <c r="F361" s="5" t="s">
        <v>324</v>
      </c>
      <c r="G361" s="5" t="s">
        <v>324</v>
      </c>
      <c r="H361" s="5" t="s">
        <v>324</v>
      </c>
      <c r="I361" s="5" t="s">
        <v>328</v>
      </c>
      <c r="J361" s="5"/>
      <c r="K361" s="5"/>
      <c r="L361" s="5" t="s">
        <v>326</v>
      </c>
    </row>
    <row r="362" spans="1:12" x14ac:dyDescent="0.25">
      <c r="A362">
        <v>25</v>
      </c>
      <c r="B362" s="5" t="s">
        <v>324</v>
      </c>
      <c r="C362" s="5"/>
      <c r="D362" s="5" t="s">
        <v>324</v>
      </c>
      <c r="E362" s="5" t="s">
        <v>324</v>
      </c>
      <c r="F362" s="5" t="s">
        <v>324</v>
      </c>
      <c r="G362" s="5" t="s">
        <v>324</v>
      </c>
      <c r="H362" s="5" t="s">
        <v>324</v>
      </c>
      <c r="I362" s="5" t="s">
        <v>328</v>
      </c>
      <c r="J362" s="5"/>
      <c r="K362" s="5"/>
      <c r="L362" s="5" t="s">
        <v>326</v>
      </c>
    </row>
    <row r="363" spans="1:12" x14ac:dyDescent="0.25">
      <c r="A363">
        <v>26</v>
      </c>
      <c r="B363" s="5" t="s">
        <v>324</v>
      </c>
      <c r="C363" s="5"/>
      <c r="D363" s="5" t="s">
        <v>324</v>
      </c>
      <c r="E363" s="5" t="s">
        <v>324</v>
      </c>
      <c r="F363" s="5" t="s">
        <v>324</v>
      </c>
      <c r="G363" s="5" t="s">
        <v>324</v>
      </c>
      <c r="H363" s="5" t="s">
        <v>324</v>
      </c>
      <c r="I363" s="5" t="s">
        <v>328</v>
      </c>
      <c r="J363" s="5"/>
      <c r="K363" s="5"/>
      <c r="L363" s="5" t="s">
        <v>326</v>
      </c>
    </row>
    <row r="364" spans="1:12" x14ac:dyDescent="0.25">
      <c r="A364">
        <v>27</v>
      </c>
      <c r="B364" s="5" t="s">
        <v>324</v>
      </c>
      <c r="C364" s="5"/>
      <c r="D364" s="5" t="s">
        <v>324</v>
      </c>
      <c r="E364" s="5" t="s">
        <v>324</v>
      </c>
      <c r="F364" s="5" t="s">
        <v>324</v>
      </c>
      <c r="G364" s="5" t="s">
        <v>324</v>
      </c>
      <c r="H364" s="5" t="s">
        <v>324</v>
      </c>
      <c r="I364" s="5" t="s">
        <v>328</v>
      </c>
      <c r="J364" s="5"/>
      <c r="K364" s="5"/>
      <c r="L364" s="5" t="s">
        <v>326</v>
      </c>
    </row>
    <row r="365" spans="1:12" x14ac:dyDescent="0.25">
      <c r="A365">
        <v>28</v>
      </c>
      <c r="B365" s="5" t="s">
        <v>324</v>
      </c>
      <c r="C365" s="5"/>
      <c r="D365" s="5" t="s">
        <v>324</v>
      </c>
      <c r="E365" s="5" t="s">
        <v>324</v>
      </c>
      <c r="F365" s="5" t="s">
        <v>324</v>
      </c>
      <c r="G365" s="5" t="s">
        <v>324</v>
      </c>
      <c r="H365" s="5" t="s">
        <v>324</v>
      </c>
      <c r="I365" s="5" t="s">
        <v>328</v>
      </c>
      <c r="J365" s="5"/>
      <c r="K365" s="5"/>
      <c r="L365" s="5" t="s">
        <v>326</v>
      </c>
    </row>
    <row r="366" spans="1:12" x14ac:dyDescent="0.25">
      <c r="A366">
        <v>29</v>
      </c>
      <c r="B366" s="5" t="s">
        <v>324</v>
      </c>
      <c r="C366" s="5"/>
      <c r="D366" s="5" t="s">
        <v>324</v>
      </c>
      <c r="E366" s="5" t="s">
        <v>324</v>
      </c>
      <c r="F366" s="5" t="s">
        <v>324</v>
      </c>
      <c r="G366" s="5" t="s">
        <v>324</v>
      </c>
      <c r="H366" s="5" t="s">
        <v>324</v>
      </c>
      <c r="I366" s="5" t="s">
        <v>328</v>
      </c>
      <c r="J366" s="5"/>
      <c r="K366" s="5"/>
      <c r="L366" s="5" t="s">
        <v>326</v>
      </c>
    </row>
    <row r="367" spans="1:12" x14ac:dyDescent="0.25">
      <c r="A367">
        <v>30</v>
      </c>
      <c r="B367" s="5" t="s">
        <v>324</v>
      </c>
      <c r="C367" s="5"/>
      <c r="D367" s="5" t="s">
        <v>324</v>
      </c>
      <c r="E367" s="5" t="s">
        <v>324</v>
      </c>
      <c r="F367" s="5" t="s">
        <v>324</v>
      </c>
      <c r="G367" s="5" t="s">
        <v>324</v>
      </c>
      <c r="H367" s="5" t="s">
        <v>324</v>
      </c>
      <c r="I367" s="5" t="s">
        <v>328</v>
      </c>
      <c r="J367" s="5"/>
      <c r="K367" s="5"/>
      <c r="L367" s="5" t="s">
        <v>326</v>
      </c>
    </row>
    <row r="368" spans="1:12" x14ac:dyDescent="0.25">
      <c r="A368">
        <v>31</v>
      </c>
      <c r="B368" s="5" t="s">
        <v>324</v>
      </c>
      <c r="C368" s="5"/>
      <c r="D368" s="5" t="s">
        <v>324</v>
      </c>
      <c r="E368" s="5" t="s">
        <v>324</v>
      </c>
      <c r="F368" s="5" t="s">
        <v>324</v>
      </c>
      <c r="G368" s="5" t="s">
        <v>324</v>
      </c>
      <c r="H368" s="5" t="s">
        <v>324</v>
      </c>
      <c r="I368" s="5" t="s">
        <v>328</v>
      </c>
      <c r="J368" s="5"/>
      <c r="K368" s="5"/>
      <c r="L368" s="5" t="s">
        <v>326</v>
      </c>
    </row>
    <row r="369" spans="1:12" x14ac:dyDescent="0.25">
      <c r="A369">
        <v>32</v>
      </c>
      <c r="B369" s="5" t="s">
        <v>324</v>
      </c>
      <c r="C369" s="5"/>
      <c r="D369" s="5" t="s">
        <v>324</v>
      </c>
      <c r="E369" s="5" t="s">
        <v>324</v>
      </c>
      <c r="F369" s="5" t="s">
        <v>324</v>
      </c>
      <c r="G369" s="5" t="s">
        <v>324</v>
      </c>
      <c r="H369" s="5" t="s">
        <v>324</v>
      </c>
      <c r="I369" s="5" t="s">
        <v>328</v>
      </c>
      <c r="J369" s="5"/>
      <c r="K369" s="5"/>
      <c r="L369" s="5" t="s">
        <v>326</v>
      </c>
    </row>
    <row r="370" spans="1:12" x14ac:dyDescent="0.25">
      <c r="A370">
        <v>33</v>
      </c>
      <c r="B370" s="5" t="s">
        <v>324</v>
      </c>
      <c r="C370" s="5"/>
      <c r="D370" s="5" t="s">
        <v>324</v>
      </c>
      <c r="E370" s="5" t="s">
        <v>324</v>
      </c>
      <c r="F370" s="5" t="s">
        <v>324</v>
      </c>
      <c r="G370" s="5" t="s">
        <v>324</v>
      </c>
      <c r="H370" s="5" t="s">
        <v>324</v>
      </c>
      <c r="I370" s="5" t="s">
        <v>328</v>
      </c>
      <c r="J370" s="5"/>
      <c r="K370" s="5"/>
      <c r="L370" s="5" t="s">
        <v>326</v>
      </c>
    </row>
    <row r="371" spans="1:12" x14ac:dyDescent="0.25">
      <c r="A371">
        <v>34</v>
      </c>
      <c r="B371" s="5" t="s">
        <v>324</v>
      </c>
      <c r="C371" s="5"/>
      <c r="D371" s="5" t="s">
        <v>324</v>
      </c>
      <c r="E371" s="5" t="s">
        <v>324</v>
      </c>
      <c r="F371" s="5" t="s">
        <v>324</v>
      </c>
      <c r="G371" s="5" t="s">
        <v>324</v>
      </c>
      <c r="H371" s="5" t="s">
        <v>324</v>
      </c>
      <c r="I371" s="5" t="s">
        <v>328</v>
      </c>
      <c r="J371" s="5"/>
      <c r="K371" s="5"/>
      <c r="L371" s="5"/>
    </row>
    <row r="372" spans="1:12" x14ac:dyDescent="0.25">
      <c r="A372">
        <v>35</v>
      </c>
      <c r="B372" s="5" t="s">
        <v>324</v>
      </c>
      <c r="C372" s="5"/>
      <c r="D372" s="5" t="s">
        <v>324</v>
      </c>
      <c r="E372" s="5" t="s">
        <v>324</v>
      </c>
      <c r="F372" s="5" t="s">
        <v>324</v>
      </c>
      <c r="G372" s="5" t="s">
        <v>324</v>
      </c>
      <c r="H372" s="5" t="s">
        <v>324</v>
      </c>
      <c r="I372" s="5" t="s">
        <v>328</v>
      </c>
      <c r="J372" s="5"/>
      <c r="K372" s="5"/>
      <c r="L372" s="5"/>
    </row>
    <row r="373" spans="1:12" x14ac:dyDescent="0.25">
      <c r="A373">
        <v>36</v>
      </c>
      <c r="B373" s="5" t="s">
        <v>324</v>
      </c>
      <c r="C373" s="5"/>
      <c r="D373" s="5" t="s">
        <v>324</v>
      </c>
      <c r="E373" s="5" t="s">
        <v>324</v>
      </c>
      <c r="F373" s="5" t="s">
        <v>324</v>
      </c>
      <c r="G373" s="5" t="s">
        <v>324</v>
      </c>
      <c r="H373" s="5" t="s">
        <v>324</v>
      </c>
      <c r="I373" s="5" t="s">
        <v>328</v>
      </c>
      <c r="J373" s="5"/>
      <c r="K373" s="5"/>
      <c r="L373" s="5"/>
    </row>
    <row r="374" spans="1:12" x14ac:dyDescent="0.25">
      <c r="A374" t="s">
        <v>531</v>
      </c>
      <c r="B374" t="s">
        <v>111</v>
      </c>
      <c r="C374" t="s">
        <v>112</v>
      </c>
      <c r="D374" t="s">
        <v>113</v>
      </c>
      <c r="E374" t="s">
        <v>114</v>
      </c>
      <c r="F374" t="s">
        <v>115</v>
      </c>
      <c r="G374" t="s">
        <v>116</v>
      </c>
      <c r="H374" t="s">
        <v>353</v>
      </c>
      <c r="I374" t="s">
        <v>118</v>
      </c>
      <c r="J374" t="s">
        <v>119</v>
      </c>
      <c r="K374" t="s">
        <v>499</v>
      </c>
      <c r="L374" t="s">
        <v>500</v>
      </c>
    </row>
    <row r="375" spans="1:12" x14ac:dyDescent="0.25">
      <c r="A375">
        <v>1</v>
      </c>
      <c r="B375" s="5" t="s">
        <v>532</v>
      </c>
      <c r="C375" s="5" t="s">
        <v>532</v>
      </c>
      <c r="D375" s="5" t="s">
        <v>532</v>
      </c>
      <c r="E375" s="5" t="s">
        <v>532</v>
      </c>
      <c r="F375" s="5" t="s">
        <v>532</v>
      </c>
      <c r="G375" s="5" t="s">
        <v>532</v>
      </c>
      <c r="H375" s="5" t="s">
        <v>532</v>
      </c>
      <c r="I375" s="5" t="s">
        <v>533</v>
      </c>
      <c r="J375" s="5" t="s">
        <v>533</v>
      </c>
      <c r="K375" s="5" t="s">
        <v>533</v>
      </c>
      <c r="L375" s="5" t="s">
        <v>532</v>
      </c>
    </row>
    <row r="376" spans="1:12" x14ac:dyDescent="0.25">
      <c r="A376">
        <v>2</v>
      </c>
      <c r="B376" s="5" t="s">
        <v>532</v>
      </c>
      <c r="C376" s="5" t="s">
        <v>532</v>
      </c>
      <c r="D376" s="5" t="s">
        <v>532</v>
      </c>
      <c r="E376" s="5" t="s">
        <v>532</v>
      </c>
      <c r="F376" s="5" t="s">
        <v>532</v>
      </c>
      <c r="G376" s="5" t="s">
        <v>532</v>
      </c>
      <c r="H376" s="5" t="s">
        <v>532</v>
      </c>
      <c r="I376" s="5" t="s">
        <v>533</v>
      </c>
      <c r="J376" s="5" t="s">
        <v>533</v>
      </c>
      <c r="K376" s="5" t="s">
        <v>533</v>
      </c>
      <c r="L376" s="5" t="s">
        <v>532</v>
      </c>
    </row>
    <row r="377" spans="1:12" x14ac:dyDescent="0.25">
      <c r="A377">
        <v>3</v>
      </c>
      <c r="B377" s="5" t="s">
        <v>532</v>
      </c>
      <c r="C377" s="5" t="s">
        <v>532</v>
      </c>
      <c r="D377" s="5" t="s">
        <v>532</v>
      </c>
      <c r="E377" s="5" t="s">
        <v>532</v>
      </c>
      <c r="F377" s="5" t="s">
        <v>532</v>
      </c>
      <c r="G377" s="5" t="s">
        <v>532</v>
      </c>
      <c r="H377" s="5" t="s">
        <v>532</v>
      </c>
      <c r="I377" s="5" t="s">
        <v>533</v>
      </c>
      <c r="J377" s="5" t="s">
        <v>533</v>
      </c>
      <c r="K377" s="5" t="s">
        <v>533</v>
      </c>
      <c r="L377" s="5" t="s">
        <v>532</v>
      </c>
    </row>
    <row r="378" spans="1:12" x14ac:dyDescent="0.25">
      <c r="A378">
        <v>4</v>
      </c>
      <c r="B378" s="5" t="s">
        <v>532</v>
      </c>
      <c r="C378" s="5" t="s">
        <v>532</v>
      </c>
      <c r="D378" s="5" t="s">
        <v>532</v>
      </c>
      <c r="E378" s="5" t="s">
        <v>532</v>
      </c>
      <c r="F378" s="5" t="s">
        <v>532</v>
      </c>
      <c r="G378" s="5" t="s">
        <v>532</v>
      </c>
      <c r="H378" s="5" t="s">
        <v>532</v>
      </c>
      <c r="I378" s="5" t="s">
        <v>533</v>
      </c>
      <c r="J378" s="5" t="s">
        <v>533</v>
      </c>
      <c r="K378" s="5" t="s">
        <v>533</v>
      </c>
      <c r="L378" s="5" t="s">
        <v>532</v>
      </c>
    </row>
    <row r="379" spans="1:12" x14ac:dyDescent="0.25">
      <c r="A379">
        <v>5</v>
      </c>
      <c r="B379" s="5" t="s">
        <v>532</v>
      </c>
      <c r="C379" s="5" t="s">
        <v>532</v>
      </c>
      <c r="D379" s="5" t="s">
        <v>532</v>
      </c>
      <c r="E379" s="5" t="s">
        <v>532</v>
      </c>
      <c r="F379" s="5" t="s">
        <v>532</v>
      </c>
      <c r="G379" s="5" t="s">
        <v>532</v>
      </c>
      <c r="H379" s="5" t="s">
        <v>532</v>
      </c>
      <c r="I379" s="5" t="s">
        <v>533</v>
      </c>
      <c r="J379" s="5" t="s">
        <v>533</v>
      </c>
      <c r="K379" s="5" t="s">
        <v>533</v>
      </c>
      <c r="L379" s="5" t="s">
        <v>532</v>
      </c>
    </row>
    <row r="380" spans="1:12" x14ac:dyDescent="0.25">
      <c r="A380">
        <v>6</v>
      </c>
      <c r="B380" s="5" t="s">
        <v>532</v>
      </c>
      <c r="C380" s="5" t="s">
        <v>532</v>
      </c>
      <c r="D380" s="5" t="s">
        <v>532</v>
      </c>
      <c r="E380" s="5" t="s">
        <v>532</v>
      </c>
      <c r="F380" s="5" t="s">
        <v>532</v>
      </c>
      <c r="G380" s="5" t="s">
        <v>532</v>
      </c>
      <c r="H380" s="5" t="s">
        <v>532</v>
      </c>
      <c r="I380" s="5" t="s">
        <v>533</v>
      </c>
      <c r="J380" s="5" t="s">
        <v>533</v>
      </c>
      <c r="K380" s="5" t="s">
        <v>533</v>
      </c>
      <c r="L380" s="5" t="s">
        <v>532</v>
      </c>
    </row>
    <row r="381" spans="1:12" x14ac:dyDescent="0.25">
      <c r="A381">
        <v>7</v>
      </c>
      <c r="B381" s="5" t="s">
        <v>532</v>
      </c>
      <c r="C381" s="5" t="s">
        <v>532</v>
      </c>
      <c r="D381" s="5" t="s">
        <v>532</v>
      </c>
      <c r="E381" s="5" t="s">
        <v>532</v>
      </c>
      <c r="F381" s="5" t="s">
        <v>532</v>
      </c>
      <c r="G381" s="5" t="s">
        <v>532</v>
      </c>
      <c r="H381" s="5" t="s">
        <v>532</v>
      </c>
      <c r="I381" s="5" t="s">
        <v>533</v>
      </c>
      <c r="J381" s="5" t="s">
        <v>533</v>
      </c>
      <c r="K381" s="5" t="s">
        <v>533</v>
      </c>
      <c r="L381" s="5" t="s">
        <v>533</v>
      </c>
    </row>
    <row r="382" spans="1:12" x14ac:dyDescent="0.25">
      <c r="A382">
        <v>8</v>
      </c>
      <c r="B382" s="5" t="s">
        <v>532</v>
      </c>
      <c r="C382" s="5" t="s">
        <v>532</v>
      </c>
      <c r="D382" s="5" t="s">
        <v>532</v>
      </c>
      <c r="E382" s="5" t="s">
        <v>532</v>
      </c>
      <c r="F382" s="5" t="s">
        <v>532</v>
      </c>
      <c r="G382" s="5" t="s">
        <v>532</v>
      </c>
      <c r="H382" s="5" t="s">
        <v>532</v>
      </c>
      <c r="I382" s="5" t="s">
        <v>533</v>
      </c>
      <c r="J382" s="5" t="s">
        <v>533</v>
      </c>
      <c r="K382" s="5" t="s">
        <v>533</v>
      </c>
      <c r="L382" s="5" t="s">
        <v>533</v>
      </c>
    </row>
    <row r="383" spans="1:12" x14ac:dyDescent="0.25">
      <c r="A383">
        <v>9</v>
      </c>
      <c r="B383" s="5" t="s">
        <v>532</v>
      </c>
      <c r="C383" s="5" t="s">
        <v>532</v>
      </c>
      <c r="D383" s="5" t="s">
        <v>532</v>
      </c>
      <c r="E383" s="5" t="s">
        <v>532</v>
      </c>
      <c r="F383" s="5" t="s">
        <v>532</v>
      </c>
      <c r="G383" s="5" t="s">
        <v>532</v>
      </c>
      <c r="H383" s="5" t="s">
        <v>532</v>
      </c>
      <c r="I383" s="5" t="s">
        <v>533</v>
      </c>
      <c r="J383" s="5" t="s">
        <v>533</v>
      </c>
      <c r="K383" s="5" t="s">
        <v>533</v>
      </c>
      <c r="L383" s="5" t="s">
        <v>533</v>
      </c>
    </row>
    <row r="384" spans="1:12" x14ac:dyDescent="0.25">
      <c r="A384">
        <v>10</v>
      </c>
      <c r="B384" s="5" t="s">
        <v>532</v>
      </c>
      <c r="C384" s="5" t="s">
        <v>532</v>
      </c>
      <c r="D384" s="5" t="s">
        <v>532</v>
      </c>
      <c r="E384" s="5" t="s">
        <v>532</v>
      </c>
      <c r="F384" s="5" t="s">
        <v>532</v>
      </c>
      <c r="G384" s="5" t="s">
        <v>532</v>
      </c>
      <c r="H384" s="5" t="s">
        <v>532</v>
      </c>
      <c r="I384" s="5" t="s">
        <v>533</v>
      </c>
      <c r="J384" s="5" t="s">
        <v>533</v>
      </c>
      <c r="K384" s="5" t="s">
        <v>533</v>
      </c>
      <c r="L384" s="5" t="s">
        <v>533</v>
      </c>
    </row>
    <row r="385" spans="1:12" x14ac:dyDescent="0.25">
      <c r="A385">
        <v>11</v>
      </c>
      <c r="B385" s="5" t="s">
        <v>532</v>
      </c>
      <c r="C385" s="5" t="s">
        <v>532</v>
      </c>
      <c r="D385" s="5" t="s">
        <v>532</v>
      </c>
      <c r="E385" s="5" t="s">
        <v>532</v>
      </c>
      <c r="F385" s="5" t="s">
        <v>532</v>
      </c>
      <c r="G385" s="5" t="s">
        <v>532</v>
      </c>
      <c r="H385" s="5" t="s">
        <v>532</v>
      </c>
      <c r="I385" s="5" t="s">
        <v>533</v>
      </c>
      <c r="J385" s="5" t="s">
        <v>533</v>
      </c>
      <c r="K385" s="5" t="s">
        <v>533</v>
      </c>
      <c r="L385" s="5" t="s">
        <v>533</v>
      </c>
    </row>
    <row r="386" spans="1:12" x14ac:dyDescent="0.25">
      <c r="A386">
        <v>12</v>
      </c>
      <c r="B386" s="5" t="s">
        <v>532</v>
      </c>
      <c r="C386" s="5" t="s">
        <v>532</v>
      </c>
      <c r="D386" s="5" t="s">
        <v>532</v>
      </c>
      <c r="E386" s="5" t="s">
        <v>532</v>
      </c>
      <c r="F386" s="5" t="s">
        <v>532</v>
      </c>
      <c r="G386" s="5" t="s">
        <v>532</v>
      </c>
      <c r="H386" s="5" t="s">
        <v>532</v>
      </c>
      <c r="I386" s="5" t="s">
        <v>533</v>
      </c>
      <c r="J386" s="5" t="s">
        <v>533</v>
      </c>
      <c r="K386" s="5" t="s">
        <v>533</v>
      </c>
      <c r="L386" s="5" t="s">
        <v>533</v>
      </c>
    </row>
    <row r="387" spans="1:12" x14ac:dyDescent="0.25">
      <c r="A387">
        <v>13</v>
      </c>
      <c r="B387" s="5" t="s">
        <v>532</v>
      </c>
      <c r="C387" s="5" t="s">
        <v>532</v>
      </c>
      <c r="D387" s="5" t="s">
        <v>532</v>
      </c>
      <c r="E387" s="5" t="s">
        <v>532</v>
      </c>
      <c r="F387" s="5" t="s">
        <v>532</v>
      </c>
      <c r="G387" s="5" t="s">
        <v>532</v>
      </c>
      <c r="H387" s="5" t="s">
        <v>532</v>
      </c>
      <c r="I387" s="5" t="s">
        <v>533</v>
      </c>
      <c r="J387" s="5" t="s">
        <v>533</v>
      </c>
      <c r="K387" s="5" t="s">
        <v>533</v>
      </c>
      <c r="L387" s="5" t="s">
        <v>533</v>
      </c>
    </row>
    <row r="388" spans="1:12" x14ac:dyDescent="0.25">
      <c r="A388">
        <v>14</v>
      </c>
      <c r="B388" s="5" t="s">
        <v>532</v>
      </c>
      <c r="C388" s="5" t="s">
        <v>532</v>
      </c>
      <c r="D388" s="5" t="s">
        <v>532</v>
      </c>
      <c r="E388" s="5" t="s">
        <v>532</v>
      </c>
      <c r="F388" s="5" t="s">
        <v>532</v>
      </c>
      <c r="G388" s="5" t="s">
        <v>532</v>
      </c>
      <c r="H388" s="5" t="s">
        <v>532</v>
      </c>
      <c r="I388" s="5" t="s">
        <v>533</v>
      </c>
      <c r="J388" s="5" t="s">
        <v>533</v>
      </c>
      <c r="K388" s="5" t="s">
        <v>533</v>
      </c>
      <c r="L388" s="5" t="s">
        <v>533</v>
      </c>
    </row>
    <row r="389" spans="1:12" x14ac:dyDescent="0.25">
      <c r="A389">
        <v>15</v>
      </c>
      <c r="B389" s="5" t="s">
        <v>532</v>
      </c>
      <c r="C389" s="5" t="s">
        <v>532</v>
      </c>
      <c r="D389" s="5" t="s">
        <v>532</v>
      </c>
      <c r="E389" s="5" t="s">
        <v>532</v>
      </c>
      <c r="F389" s="5" t="s">
        <v>532</v>
      </c>
      <c r="G389" s="5" t="s">
        <v>532</v>
      </c>
      <c r="H389" s="5" t="s">
        <v>532</v>
      </c>
      <c r="I389" s="5" t="s">
        <v>533</v>
      </c>
      <c r="J389" s="5" t="s">
        <v>533</v>
      </c>
      <c r="K389" s="5" t="s">
        <v>533</v>
      </c>
      <c r="L389" s="5" t="s">
        <v>533</v>
      </c>
    </row>
    <row r="390" spans="1:12" x14ac:dyDescent="0.25">
      <c r="A390">
        <v>16</v>
      </c>
      <c r="B390" s="5" t="s">
        <v>532</v>
      </c>
      <c r="C390" s="5" t="s">
        <v>532</v>
      </c>
      <c r="D390" s="5" t="s">
        <v>532</v>
      </c>
      <c r="E390" s="5" t="s">
        <v>532</v>
      </c>
      <c r="F390" s="5" t="s">
        <v>532</v>
      </c>
      <c r="G390" s="5" t="s">
        <v>532</v>
      </c>
      <c r="H390" s="5" t="s">
        <v>532</v>
      </c>
      <c r="I390" s="5" t="s">
        <v>533</v>
      </c>
      <c r="J390" s="5"/>
      <c r="K390" s="5" t="s">
        <v>533</v>
      </c>
      <c r="L390" s="5" t="s">
        <v>533</v>
      </c>
    </row>
    <row r="391" spans="1:12" x14ac:dyDescent="0.25">
      <c r="A391">
        <v>17</v>
      </c>
      <c r="B391" s="5" t="s">
        <v>532</v>
      </c>
      <c r="C391" s="5" t="s">
        <v>532</v>
      </c>
      <c r="D391" s="5" t="s">
        <v>532</v>
      </c>
      <c r="E391" s="5" t="s">
        <v>532</v>
      </c>
      <c r="F391" s="5" t="s">
        <v>532</v>
      </c>
      <c r="G391" s="5" t="s">
        <v>532</v>
      </c>
      <c r="H391" s="5" t="s">
        <v>532</v>
      </c>
      <c r="I391" s="5" t="s">
        <v>533</v>
      </c>
      <c r="J391" s="5"/>
      <c r="K391" s="5" t="s">
        <v>533</v>
      </c>
      <c r="L391" s="5" t="s">
        <v>533</v>
      </c>
    </row>
    <row r="392" spans="1:12" x14ac:dyDescent="0.25">
      <c r="A392">
        <v>18</v>
      </c>
      <c r="B392" s="5" t="s">
        <v>532</v>
      </c>
      <c r="C392" s="5" t="s">
        <v>532</v>
      </c>
      <c r="D392" s="5" t="s">
        <v>532</v>
      </c>
      <c r="E392" s="5" t="s">
        <v>532</v>
      </c>
      <c r="F392" s="5" t="s">
        <v>532</v>
      </c>
      <c r="G392" s="5" t="s">
        <v>532</v>
      </c>
      <c r="H392" s="5" t="s">
        <v>532</v>
      </c>
      <c r="I392" s="5" t="s">
        <v>533</v>
      </c>
      <c r="J392" s="5"/>
      <c r="K392" s="5" t="s">
        <v>533</v>
      </c>
      <c r="L392" s="5" t="s">
        <v>533</v>
      </c>
    </row>
    <row r="393" spans="1:12" x14ac:dyDescent="0.25">
      <c r="A393">
        <v>19</v>
      </c>
      <c r="B393" s="5" t="s">
        <v>532</v>
      </c>
      <c r="C393" s="5" t="s">
        <v>532</v>
      </c>
      <c r="D393" s="5" t="s">
        <v>532</v>
      </c>
      <c r="E393" s="5" t="s">
        <v>532</v>
      </c>
      <c r="F393" s="5" t="s">
        <v>532</v>
      </c>
      <c r="G393" s="5" t="s">
        <v>532</v>
      </c>
      <c r="H393" s="5" t="s">
        <v>532</v>
      </c>
      <c r="I393" s="5" t="s">
        <v>533</v>
      </c>
      <c r="J393" s="5"/>
      <c r="K393" s="5" t="s">
        <v>533</v>
      </c>
      <c r="L393" s="5" t="s">
        <v>533</v>
      </c>
    </row>
    <row r="394" spans="1:12" x14ac:dyDescent="0.25">
      <c r="A394">
        <v>20</v>
      </c>
      <c r="B394" s="5" t="s">
        <v>532</v>
      </c>
      <c r="C394" s="5" t="s">
        <v>532</v>
      </c>
      <c r="D394" s="5" t="s">
        <v>532</v>
      </c>
      <c r="E394" s="5" t="s">
        <v>532</v>
      </c>
      <c r="F394" s="5" t="s">
        <v>532</v>
      </c>
      <c r="G394" s="5" t="s">
        <v>532</v>
      </c>
      <c r="H394" s="5" t="s">
        <v>532</v>
      </c>
      <c r="I394" s="5" t="s">
        <v>533</v>
      </c>
      <c r="J394" s="5"/>
      <c r="K394" s="5" t="s">
        <v>533</v>
      </c>
      <c r="L394" s="5" t="s">
        <v>533</v>
      </c>
    </row>
    <row r="395" spans="1:12" x14ac:dyDescent="0.25">
      <c r="A395">
        <v>21</v>
      </c>
      <c r="B395" s="5" t="s">
        <v>532</v>
      </c>
      <c r="C395" s="5" t="s">
        <v>532</v>
      </c>
      <c r="D395" s="5" t="s">
        <v>532</v>
      </c>
      <c r="E395" s="5" t="s">
        <v>532</v>
      </c>
      <c r="F395" s="5" t="s">
        <v>532</v>
      </c>
      <c r="G395" s="5" t="s">
        <v>532</v>
      </c>
      <c r="H395" s="5" t="s">
        <v>532</v>
      </c>
      <c r="I395" s="5" t="s">
        <v>533</v>
      </c>
      <c r="J395" s="5"/>
      <c r="K395" s="5" t="s">
        <v>533</v>
      </c>
      <c r="L395" s="5" t="s">
        <v>533</v>
      </c>
    </row>
    <row r="396" spans="1:12" x14ac:dyDescent="0.25">
      <c r="A396">
        <v>22</v>
      </c>
      <c r="B396" s="5" t="s">
        <v>532</v>
      </c>
      <c r="C396" s="5" t="s">
        <v>532</v>
      </c>
      <c r="D396" s="5" t="s">
        <v>532</v>
      </c>
      <c r="E396" s="5" t="s">
        <v>532</v>
      </c>
      <c r="F396" s="5" t="s">
        <v>532</v>
      </c>
      <c r="G396" s="5" t="s">
        <v>532</v>
      </c>
      <c r="H396" s="5" t="s">
        <v>532</v>
      </c>
      <c r="I396" s="5" t="s">
        <v>533</v>
      </c>
      <c r="J396" s="5"/>
      <c r="K396" s="5"/>
      <c r="L396" s="5" t="s">
        <v>533</v>
      </c>
    </row>
    <row r="397" spans="1:12" x14ac:dyDescent="0.25">
      <c r="A397">
        <v>23</v>
      </c>
      <c r="B397" s="5" t="s">
        <v>532</v>
      </c>
      <c r="C397" s="5" t="s">
        <v>532</v>
      </c>
      <c r="D397" s="5" t="s">
        <v>532</v>
      </c>
      <c r="E397" s="5" t="s">
        <v>532</v>
      </c>
      <c r="F397" s="5" t="s">
        <v>532</v>
      </c>
      <c r="G397" s="5" t="s">
        <v>532</v>
      </c>
      <c r="H397" s="5" t="s">
        <v>532</v>
      </c>
      <c r="I397" s="5" t="s">
        <v>533</v>
      </c>
      <c r="J397" s="5"/>
      <c r="K397" s="5"/>
      <c r="L397" s="5" t="s">
        <v>533</v>
      </c>
    </row>
    <row r="398" spans="1:12" x14ac:dyDescent="0.25">
      <c r="A398">
        <v>24</v>
      </c>
      <c r="B398" s="5" t="s">
        <v>532</v>
      </c>
      <c r="C398" s="5"/>
      <c r="D398" s="5" t="s">
        <v>532</v>
      </c>
      <c r="E398" s="5" t="s">
        <v>532</v>
      </c>
      <c r="F398" s="5" t="s">
        <v>532</v>
      </c>
      <c r="G398" s="5" t="s">
        <v>532</v>
      </c>
      <c r="H398" s="5" t="s">
        <v>532</v>
      </c>
      <c r="I398" s="5" t="s">
        <v>533</v>
      </c>
      <c r="J398" s="5"/>
      <c r="K398" s="5"/>
      <c r="L398" s="5" t="s">
        <v>533</v>
      </c>
    </row>
    <row r="399" spans="1:12" x14ac:dyDescent="0.25">
      <c r="A399">
        <v>25</v>
      </c>
      <c r="B399" s="5" t="s">
        <v>532</v>
      </c>
      <c r="C399" s="5"/>
      <c r="D399" s="5" t="s">
        <v>532</v>
      </c>
      <c r="E399" s="5" t="s">
        <v>532</v>
      </c>
      <c r="F399" s="5" t="s">
        <v>532</v>
      </c>
      <c r="G399" s="5" t="s">
        <v>532</v>
      </c>
      <c r="H399" s="5" t="s">
        <v>532</v>
      </c>
      <c r="I399" s="5" t="s">
        <v>533</v>
      </c>
      <c r="J399" s="5"/>
      <c r="K399" s="5"/>
      <c r="L399" s="5" t="s">
        <v>533</v>
      </c>
    </row>
    <row r="400" spans="1:12" x14ac:dyDescent="0.25">
      <c r="A400">
        <v>26</v>
      </c>
      <c r="B400" s="5" t="s">
        <v>532</v>
      </c>
      <c r="C400" s="5"/>
      <c r="D400" s="5" t="s">
        <v>532</v>
      </c>
      <c r="E400" s="5" t="s">
        <v>532</v>
      </c>
      <c r="F400" s="5" t="s">
        <v>532</v>
      </c>
      <c r="G400" s="5" t="s">
        <v>532</v>
      </c>
      <c r="H400" s="5" t="s">
        <v>532</v>
      </c>
      <c r="I400" s="5" t="s">
        <v>533</v>
      </c>
      <c r="J400" s="5"/>
      <c r="K400" s="5"/>
      <c r="L400" s="5" t="s">
        <v>533</v>
      </c>
    </row>
    <row r="401" spans="1:12" x14ac:dyDescent="0.25">
      <c r="A401">
        <v>27</v>
      </c>
      <c r="B401" s="5" t="s">
        <v>532</v>
      </c>
      <c r="C401" s="5"/>
      <c r="D401" s="5" t="s">
        <v>532</v>
      </c>
      <c r="E401" s="5" t="s">
        <v>532</v>
      </c>
      <c r="F401" s="5" t="s">
        <v>532</v>
      </c>
      <c r="G401" s="5" t="s">
        <v>532</v>
      </c>
      <c r="H401" s="5" t="s">
        <v>532</v>
      </c>
      <c r="I401" s="5" t="s">
        <v>533</v>
      </c>
      <c r="J401" s="5"/>
      <c r="K401" s="5"/>
      <c r="L401" s="5" t="s">
        <v>533</v>
      </c>
    </row>
    <row r="402" spans="1:12" x14ac:dyDescent="0.25">
      <c r="A402">
        <v>28</v>
      </c>
      <c r="B402" s="5" t="s">
        <v>532</v>
      </c>
      <c r="C402" s="5"/>
      <c r="D402" s="5" t="s">
        <v>532</v>
      </c>
      <c r="E402" s="5" t="s">
        <v>532</v>
      </c>
      <c r="F402" s="5" t="s">
        <v>532</v>
      </c>
      <c r="G402" s="5" t="s">
        <v>532</v>
      </c>
      <c r="H402" s="5" t="s">
        <v>532</v>
      </c>
      <c r="I402" s="5" t="s">
        <v>533</v>
      </c>
      <c r="J402" s="5"/>
      <c r="K402" s="5"/>
      <c r="L402" s="5" t="s">
        <v>533</v>
      </c>
    </row>
    <row r="403" spans="1:12" x14ac:dyDescent="0.25">
      <c r="A403">
        <v>29</v>
      </c>
      <c r="B403" s="5" t="s">
        <v>532</v>
      </c>
      <c r="C403" s="5"/>
      <c r="D403" s="5" t="s">
        <v>532</v>
      </c>
      <c r="E403" s="5" t="s">
        <v>532</v>
      </c>
      <c r="F403" s="5" t="s">
        <v>532</v>
      </c>
      <c r="G403" s="5" t="s">
        <v>532</v>
      </c>
      <c r="H403" s="5" t="s">
        <v>532</v>
      </c>
      <c r="I403" s="5" t="s">
        <v>533</v>
      </c>
      <c r="J403" s="5"/>
      <c r="K403" s="5"/>
      <c r="L403" s="5" t="s">
        <v>533</v>
      </c>
    </row>
    <row r="404" spans="1:12" x14ac:dyDescent="0.25">
      <c r="A404">
        <v>30</v>
      </c>
      <c r="B404" s="5" t="s">
        <v>532</v>
      </c>
      <c r="C404" s="5"/>
      <c r="D404" s="5" t="s">
        <v>532</v>
      </c>
      <c r="E404" s="5" t="s">
        <v>532</v>
      </c>
      <c r="F404" s="5" t="s">
        <v>532</v>
      </c>
      <c r="G404" s="5" t="s">
        <v>532</v>
      </c>
      <c r="H404" s="5" t="s">
        <v>532</v>
      </c>
      <c r="I404" s="5" t="s">
        <v>533</v>
      </c>
      <c r="J404" s="5"/>
      <c r="K404" s="5"/>
      <c r="L404" s="5" t="s">
        <v>533</v>
      </c>
    </row>
    <row r="405" spans="1:12" x14ac:dyDescent="0.25">
      <c r="A405">
        <v>31</v>
      </c>
      <c r="B405" s="5" t="s">
        <v>532</v>
      </c>
      <c r="C405" s="5"/>
      <c r="D405" s="5" t="s">
        <v>532</v>
      </c>
      <c r="E405" s="5" t="s">
        <v>532</v>
      </c>
      <c r="F405" s="5" t="s">
        <v>532</v>
      </c>
      <c r="G405" s="5" t="s">
        <v>532</v>
      </c>
      <c r="H405" s="5" t="s">
        <v>532</v>
      </c>
      <c r="I405" s="5" t="s">
        <v>533</v>
      </c>
      <c r="J405" s="5"/>
      <c r="K405" s="5"/>
      <c r="L405" s="5" t="s">
        <v>533</v>
      </c>
    </row>
    <row r="406" spans="1:12" x14ac:dyDescent="0.25">
      <c r="A406">
        <v>32</v>
      </c>
      <c r="B406" s="5" t="s">
        <v>532</v>
      </c>
      <c r="C406" s="5"/>
      <c r="D406" s="5" t="s">
        <v>532</v>
      </c>
      <c r="E406" s="5" t="s">
        <v>532</v>
      </c>
      <c r="F406" s="5" t="s">
        <v>532</v>
      </c>
      <c r="G406" s="5" t="s">
        <v>532</v>
      </c>
      <c r="H406" s="5" t="s">
        <v>532</v>
      </c>
      <c r="I406" s="5" t="s">
        <v>533</v>
      </c>
      <c r="J406" s="5"/>
      <c r="K406" s="5"/>
      <c r="L406" s="5" t="s">
        <v>533</v>
      </c>
    </row>
    <row r="407" spans="1:12" x14ac:dyDescent="0.25">
      <c r="A407">
        <v>33</v>
      </c>
      <c r="B407" s="5" t="s">
        <v>532</v>
      </c>
      <c r="C407" s="5"/>
      <c r="D407" s="5" t="s">
        <v>532</v>
      </c>
      <c r="E407" s="5" t="s">
        <v>532</v>
      </c>
      <c r="F407" s="5" t="s">
        <v>532</v>
      </c>
      <c r="G407" s="5" t="s">
        <v>532</v>
      </c>
      <c r="H407" s="5" t="s">
        <v>532</v>
      </c>
      <c r="I407" s="5" t="s">
        <v>533</v>
      </c>
      <c r="J407" s="5"/>
      <c r="K407" s="5"/>
      <c r="L407" s="5" t="s">
        <v>533</v>
      </c>
    </row>
    <row r="408" spans="1:12" x14ac:dyDescent="0.25">
      <c r="A408">
        <v>34</v>
      </c>
      <c r="B408" s="5" t="s">
        <v>532</v>
      </c>
      <c r="C408" s="5"/>
      <c r="D408" s="5" t="s">
        <v>532</v>
      </c>
      <c r="E408" s="5" t="s">
        <v>532</v>
      </c>
      <c r="F408" s="5" t="s">
        <v>532</v>
      </c>
      <c r="G408" s="5" t="s">
        <v>532</v>
      </c>
      <c r="H408" s="5" t="s">
        <v>532</v>
      </c>
      <c r="I408" s="5" t="s">
        <v>533</v>
      </c>
      <c r="J408" s="5"/>
      <c r="K408" s="5"/>
      <c r="L408" s="5"/>
    </row>
    <row r="409" spans="1:12" x14ac:dyDescent="0.25">
      <c r="A409">
        <v>35</v>
      </c>
      <c r="B409" s="5" t="s">
        <v>532</v>
      </c>
      <c r="C409" s="5"/>
      <c r="D409" s="5" t="s">
        <v>532</v>
      </c>
      <c r="E409" s="5" t="s">
        <v>532</v>
      </c>
      <c r="F409" s="5" t="s">
        <v>532</v>
      </c>
      <c r="G409" s="5" t="s">
        <v>532</v>
      </c>
      <c r="H409" s="5" t="s">
        <v>532</v>
      </c>
      <c r="I409" s="5" t="s">
        <v>533</v>
      </c>
      <c r="J409" s="5"/>
      <c r="K409" s="5"/>
      <c r="L409" s="5"/>
    </row>
    <row r="410" spans="1:12" x14ac:dyDescent="0.25">
      <c r="A410">
        <v>36</v>
      </c>
      <c r="B410" s="5" t="s">
        <v>532</v>
      </c>
      <c r="C410" s="5"/>
      <c r="D410" s="5" t="s">
        <v>532</v>
      </c>
      <c r="E410" s="5" t="s">
        <v>532</v>
      </c>
      <c r="F410" s="5" t="s">
        <v>532</v>
      </c>
      <c r="G410" s="5" t="s">
        <v>532</v>
      </c>
      <c r="H410" s="5" t="s">
        <v>532</v>
      </c>
      <c r="I410" s="5" t="s">
        <v>533</v>
      </c>
      <c r="J410" s="5"/>
      <c r="K410" s="5"/>
      <c r="L410" s="5"/>
    </row>
    <row r="411" spans="1:12" x14ac:dyDescent="0.25">
      <c r="A411" t="s">
        <v>58</v>
      </c>
    </row>
    <row r="412" spans="1:12" x14ac:dyDescent="0.25">
      <c r="A412" t="s">
        <v>534</v>
      </c>
      <c r="B412" t="s">
        <v>111</v>
      </c>
      <c r="C412" t="s">
        <v>112</v>
      </c>
      <c r="D412" t="s">
        <v>113</v>
      </c>
      <c r="E412" t="s">
        <v>114</v>
      </c>
      <c r="F412" t="s">
        <v>115</v>
      </c>
      <c r="G412" t="s">
        <v>116</v>
      </c>
      <c r="H412" t="s">
        <v>353</v>
      </c>
      <c r="I412" t="s">
        <v>118</v>
      </c>
      <c r="J412" t="s">
        <v>119</v>
      </c>
      <c r="K412" t="s">
        <v>499</v>
      </c>
      <c r="L412" t="s">
        <v>500</v>
      </c>
    </row>
    <row r="413" spans="1:12" x14ac:dyDescent="0.25">
      <c r="A413">
        <v>1</v>
      </c>
      <c r="B413">
        <v>10</v>
      </c>
      <c r="C413">
        <f>B413</f>
        <v>10</v>
      </c>
      <c r="D413">
        <v>14</v>
      </c>
      <c r="E413">
        <f>D413-2</f>
        <v>12</v>
      </c>
      <c r="F413">
        <v>14</v>
      </c>
      <c r="G413">
        <v>14</v>
      </c>
      <c r="H413">
        <f>G413</f>
        <v>14</v>
      </c>
      <c r="I413">
        <v>13</v>
      </c>
      <c r="J413">
        <f>I413</f>
        <v>13</v>
      </c>
      <c r="K413">
        <f>I413</f>
        <v>13</v>
      </c>
      <c r="L413">
        <f>D413</f>
        <v>14</v>
      </c>
    </row>
    <row r="414" spans="1:12" x14ac:dyDescent="0.25">
      <c r="A414">
        <v>2</v>
      </c>
      <c r="B414">
        <v>10</v>
      </c>
      <c r="C414">
        <f t="shared" ref="C414:C435" si="0">B414</f>
        <v>10</v>
      </c>
      <c r="D414">
        <v>14</v>
      </c>
      <c r="E414">
        <f t="shared" ref="E414:E448" si="1">D414-2</f>
        <v>12</v>
      </c>
      <c r="F414">
        <v>14</v>
      </c>
      <c r="G414">
        <v>14</v>
      </c>
      <c r="H414">
        <f t="shared" ref="H414:H448" si="2">G414</f>
        <v>14</v>
      </c>
      <c r="I414">
        <v>13</v>
      </c>
      <c r="J414">
        <f t="shared" ref="J414:J427" si="3">I414</f>
        <v>13</v>
      </c>
      <c r="K414">
        <f t="shared" ref="K414:K429" si="4">I414</f>
        <v>13</v>
      </c>
      <c r="L414">
        <f t="shared" ref="L414:L418" si="5">D414</f>
        <v>14</v>
      </c>
    </row>
    <row r="415" spans="1:12" x14ac:dyDescent="0.25">
      <c r="A415">
        <v>3</v>
      </c>
      <c r="B415">
        <v>10</v>
      </c>
      <c r="C415">
        <f t="shared" si="0"/>
        <v>10</v>
      </c>
      <c r="D415">
        <v>13</v>
      </c>
      <c r="E415">
        <f t="shared" si="1"/>
        <v>11</v>
      </c>
      <c r="F415">
        <v>13</v>
      </c>
      <c r="G415">
        <v>14</v>
      </c>
      <c r="H415">
        <f t="shared" si="2"/>
        <v>14</v>
      </c>
      <c r="I415">
        <v>13</v>
      </c>
      <c r="J415">
        <f t="shared" si="3"/>
        <v>13</v>
      </c>
      <c r="K415">
        <f t="shared" si="4"/>
        <v>13</v>
      </c>
      <c r="L415">
        <f t="shared" si="5"/>
        <v>13</v>
      </c>
    </row>
    <row r="416" spans="1:12" x14ac:dyDescent="0.25">
      <c r="A416">
        <v>4</v>
      </c>
      <c r="B416">
        <v>9</v>
      </c>
      <c r="C416">
        <f t="shared" si="0"/>
        <v>9</v>
      </c>
      <c r="D416">
        <v>13</v>
      </c>
      <c r="E416">
        <f t="shared" si="1"/>
        <v>11</v>
      </c>
      <c r="F416">
        <v>13</v>
      </c>
      <c r="G416">
        <v>14</v>
      </c>
      <c r="H416">
        <f t="shared" si="2"/>
        <v>14</v>
      </c>
      <c r="I416">
        <v>13</v>
      </c>
      <c r="J416">
        <f t="shared" si="3"/>
        <v>13</v>
      </c>
      <c r="K416">
        <f t="shared" si="4"/>
        <v>13</v>
      </c>
      <c r="L416">
        <f t="shared" si="5"/>
        <v>13</v>
      </c>
    </row>
    <row r="417" spans="1:12" x14ac:dyDescent="0.25">
      <c r="A417">
        <v>5</v>
      </c>
      <c r="B417">
        <v>9</v>
      </c>
      <c r="C417">
        <f t="shared" si="0"/>
        <v>9</v>
      </c>
      <c r="D417">
        <v>11</v>
      </c>
      <c r="E417">
        <f t="shared" si="1"/>
        <v>9</v>
      </c>
      <c r="F417">
        <v>11</v>
      </c>
      <c r="G417">
        <v>14</v>
      </c>
      <c r="H417">
        <f t="shared" si="2"/>
        <v>14</v>
      </c>
      <c r="I417">
        <v>12</v>
      </c>
      <c r="J417">
        <f t="shared" si="3"/>
        <v>12</v>
      </c>
      <c r="K417">
        <f t="shared" si="4"/>
        <v>12</v>
      </c>
      <c r="L417">
        <f t="shared" si="5"/>
        <v>11</v>
      </c>
    </row>
    <row r="418" spans="1:12" x14ac:dyDescent="0.25">
      <c r="A418">
        <v>6</v>
      </c>
      <c r="B418">
        <v>9</v>
      </c>
      <c r="C418">
        <f t="shared" si="0"/>
        <v>9</v>
      </c>
      <c r="D418">
        <v>11</v>
      </c>
      <c r="E418">
        <f t="shared" si="1"/>
        <v>9</v>
      </c>
      <c r="F418">
        <v>11</v>
      </c>
      <c r="G418">
        <v>13</v>
      </c>
      <c r="H418">
        <f t="shared" si="2"/>
        <v>13</v>
      </c>
      <c r="I418">
        <v>12</v>
      </c>
      <c r="J418">
        <f t="shared" si="3"/>
        <v>12</v>
      </c>
      <c r="K418">
        <f t="shared" si="4"/>
        <v>12</v>
      </c>
      <c r="L418">
        <f t="shared" si="5"/>
        <v>11</v>
      </c>
    </row>
    <row r="419" spans="1:12" x14ac:dyDescent="0.25">
      <c r="A419">
        <v>7</v>
      </c>
      <c r="B419">
        <v>7</v>
      </c>
      <c r="C419">
        <f t="shared" si="0"/>
        <v>7</v>
      </c>
      <c r="D419">
        <v>10</v>
      </c>
      <c r="E419">
        <f t="shared" si="1"/>
        <v>8</v>
      </c>
      <c r="F419">
        <v>10</v>
      </c>
      <c r="G419">
        <v>13</v>
      </c>
      <c r="H419">
        <f t="shared" si="2"/>
        <v>13</v>
      </c>
      <c r="I419">
        <v>12</v>
      </c>
      <c r="J419">
        <f t="shared" si="3"/>
        <v>12</v>
      </c>
      <c r="K419">
        <f t="shared" si="4"/>
        <v>12</v>
      </c>
      <c r="L419">
        <f>MIN(I413,L418)</f>
        <v>11</v>
      </c>
    </row>
    <row r="420" spans="1:12" x14ac:dyDescent="0.25">
      <c r="A420">
        <v>8</v>
      </c>
      <c r="B420">
        <v>7</v>
      </c>
      <c r="C420">
        <f t="shared" si="0"/>
        <v>7</v>
      </c>
      <c r="D420">
        <v>10</v>
      </c>
      <c r="E420">
        <f t="shared" si="1"/>
        <v>8</v>
      </c>
      <c r="F420">
        <v>10</v>
      </c>
      <c r="G420">
        <v>13</v>
      </c>
      <c r="H420">
        <f t="shared" si="2"/>
        <v>13</v>
      </c>
      <c r="I420">
        <v>12</v>
      </c>
      <c r="J420">
        <f t="shared" si="3"/>
        <v>12</v>
      </c>
      <c r="K420">
        <f t="shared" si="4"/>
        <v>12</v>
      </c>
      <c r="L420">
        <f t="shared" ref="L420:L422" si="6">MIN(I414,L419)</f>
        <v>11</v>
      </c>
    </row>
    <row r="421" spans="1:12" x14ac:dyDescent="0.25">
      <c r="A421">
        <v>9</v>
      </c>
      <c r="B421">
        <v>7</v>
      </c>
      <c r="C421">
        <f t="shared" si="0"/>
        <v>7</v>
      </c>
      <c r="D421">
        <v>8</v>
      </c>
      <c r="E421">
        <f t="shared" si="1"/>
        <v>6</v>
      </c>
      <c r="F421">
        <v>8</v>
      </c>
      <c r="G421">
        <v>13</v>
      </c>
      <c r="H421">
        <f t="shared" si="2"/>
        <v>13</v>
      </c>
      <c r="I421">
        <v>11</v>
      </c>
      <c r="J421">
        <f t="shared" si="3"/>
        <v>11</v>
      </c>
      <c r="K421">
        <f t="shared" si="4"/>
        <v>11</v>
      </c>
      <c r="L421">
        <f t="shared" si="6"/>
        <v>11</v>
      </c>
    </row>
    <row r="422" spans="1:12" x14ac:dyDescent="0.25">
      <c r="A422">
        <v>10</v>
      </c>
      <c r="B422">
        <v>6</v>
      </c>
      <c r="C422">
        <f t="shared" si="0"/>
        <v>6</v>
      </c>
      <c r="D422">
        <v>8</v>
      </c>
      <c r="E422">
        <f t="shared" si="1"/>
        <v>6</v>
      </c>
      <c r="F422">
        <v>8</v>
      </c>
      <c r="G422">
        <v>13</v>
      </c>
      <c r="H422">
        <f t="shared" si="2"/>
        <v>13</v>
      </c>
      <c r="I422">
        <v>11</v>
      </c>
      <c r="J422">
        <f t="shared" si="3"/>
        <v>11</v>
      </c>
      <c r="K422">
        <f t="shared" si="4"/>
        <v>11</v>
      </c>
      <c r="L422">
        <f t="shared" si="6"/>
        <v>11</v>
      </c>
    </row>
    <row r="423" spans="1:12" x14ac:dyDescent="0.25">
      <c r="A423">
        <v>11</v>
      </c>
      <c r="B423">
        <v>6</v>
      </c>
      <c r="C423">
        <f t="shared" si="0"/>
        <v>6</v>
      </c>
      <c r="D423">
        <v>7</v>
      </c>
      <c r="E423">
        <f t="shared" si="1"/>
        <v>5</v>
      </c>
      <c r="F423">
        <v>7</v>
      </c>
      <c r="G423">
        <v>11</v>
      </c>
      <c r="H423">
        <f t="shared" si="2"/>
        <v>11</v>
      </c>
      <c r="I423">
        <v>11</v>
      </c>
      <c r="J423">
        <f t="shared" si="3"/>
        <v>11</v>
      </c>
      <c r="K423">
        <f t="shared" si="4"/>
        <v>11</v>
      </c>
      <c r="L423">
        <f>MIN(L422,C415,D415,I415)</f>
        <v>10</v>
      </c>
    </row>
    <row r="424" spans="1:12" x14ac:dyDescent="0.25">
      <c r="A424">
        <v>12</v>
      </c>
      <c r="B424">
        <v>6</v>
      </c>
      <c r="C424">
        <f t="shared" si="0"/>
        <v>6</v>
      </c>
      <c r="D424">
        <v>7</v>
      </c>
      <c r="E424">
        <f t="shared" si="1"/>
        <v>5</v>
      </c>
      <c r="F424">
        <v>7</v>
      </c>
      <c r="G424">
        <v>11</v>
      </c>
      <c r="H424">
        <f t="shared" si="2"/>
        <v>11</v>
      </c>
      <c r="I424">
        <v>11</v>
      </c>
      <c r="J424">
        <f t="shared" si="3"/>
        <v>11</v>
      </c>
      <c r="K424">
        <f t="shared" si="4"/>
        <v>11</v>
      </c>
      <c r="L424">
        <f t="shared" ref="L424:L445" si="7">MIN(L423,C416,D416,I416)</f>
        <v>9</v>
      </c>
    </row>
    <row r="425" spans="1:12" x14ac:dyDescent="0.25">
      <c r="A425">
        <v>13</v>
      </c>
      <c r="B425">
        <v>5</v>
      </c>
      <c r="C425">
        <f t="shared" si="0"/>
        <v>5</v>
      </c>
      <c r="D425">
        <v>5</v>
      </c>
      <c r="E425">
        <f t="shared" si="1"/>
        <v>3</v>
      </c>
      <c r="F425">
        <v>5</v>
      </c>
      <c r="G425">
        <v>11</v>
      </c>
      <c r="H425">
        <f t="shared" si="2"/>
        <v>11</v>
      </c>
      <c r="I425">
        <v>10</v>
      </c>
      <c r="J425">
        <f t="shared" si="3"/>
        <v>10</v>
      </c>
      <c r="K425">
        <f t="shared" si="4"/>
        <v>10</v>
      </c>
      <c r="L425">
        <f t="shared" si="7"/>
        <v>9</v>
      </c>
    </row>
    <row r="426" spans="1:12" x14ac:dyDescent="0.25">
      <c r="A426">
        <v>14</v>
      </c>
      <c r="B426">
        <v>5</v>
      </c>
      <c r="C426">
        <f t="shared" si="0"/>
        <v>5</v>
      </c>
      <c r="D426">
        <v>5</v>
      </c>
      <c r="E426">
        <f t="shared" si="1"/>
        <v>3</v>
      </c>
      <c r="F426">
        <v>5</v>
      </c>
      <c r="G426">
        <v>11</v>
      </c>
      <c r="H426">
        <f t="shared" si="2"/>
        <v>11</v>
      </c>
      <c r="I426">
        <v>10</v>
      </c>
      <c r="J426">
        <f t="shared" si="3"/>
        <v>10</v>
      </c>
      <c r="K426">
        <f t="shared" si="4"/>
        <v>10</v>
      </c>
      <c r="L426">
        <f t="shared" si="7"/>
        <v>9</v>
      </c>
    </row>
    <row r="427" spans="1:12" x14ac:dyDescent="0.25">
      <c r="A427">
        <v>15</v>
      </c>
      <c r="B427">
        <v>5</v>
      </c>
      <c r="C427">
        <f t="shared" si="0"/>
        <v>5</v>
      </c>
      <c r="D427">
        <v>4</v>
      </c>
      <c r="E427">
        <f t="shared" si="1"/>
        <v>2</v>
      </c>
      <c r="F427">
        <v>4</v>
      </c>
      <c r="G427">
        <v>11</v>
      </c>
      <c r="H427">
        <f t="shared" si="2"/>
        <v>11</v>
      </c>
      <c r="I427">
        <v>10</v>
      </c>
      <c r="J427">
        <f t="shared" si="3"/>
        <v>10</v>
      </c>
      <c r="K427">
        <f t="shared" si="4"/>
        <v>10</v>
      </c>
      <c r="L427">
        <f t="shared" si="7"/>
        <v>7</v>
      </c>
    </row>
    <row r="428" spans="1:12" x14ac:dyDescent="0.25">
      <c r="A428">
        <v>16</v>
      </c>
      <c r="B428">
        <v>4</v>
      </c>
      <c r="C428">
        <f t="shared" si="0"/>
        <v>4</v>
      </c>
      <c r="D428">
        <v>4</v>
      </c>
      <c r="E428">
        <f t="shared" si="1"/>
        <v>2</v>
      </c>
      <c r="F428">
        <v>4</v>
      </c>
      <c r="G428">
        <v>10</v>
      </c>
      <c r="H428">
        <f t="shared" si="2"/>
        <v>10</v>
      </c>
      <c r="I428">
        <v>9</v>
      </c>
      <c r="K428">
        <f t="shared" si="4"/>
        <v>9</v>
      </c>
      <c r="L428">
        <f t="shared" si="7"/>
        <v>7</v>
      </c>
    </row>
    <row r="429" spans="1:12" x14ac:dyDescent="0.25">
      <c r="A429">
        <v>17</v>
      </c>
      <c r="B429">
        <v>4</v>
      </c>
      <c r="C429">
        <f t="shared" si="0"/>
        <v>4</v>
      </c>
      <c r="D429">
        <v>3</v>
      </c>
      <c r="E429">
        <f t="shared" si="1"/>
        <v>1</v>
      </c>
      <c r="F429">
        <v>3</v>
      </c>
      <c r="G429">
        <v>10</v>
      </c>
      <c r="H429">
        <f t="shared" si="2"/>
        <v>10</v>
      </c>
      <c r="I429">
        <v>9</v>
      </c>
      <c r="K429">
        <f t="shared" si="4"/>
        <v>9</v>
      </c>
      <c r="L429">
        <f t="shared" si="7"/>
        <v>7</v>
      </c>
    </row>
    <row r="430" spans="1:12" x14ac:dyDescent="0.25">
      <c r="A430">
        <v>18</v>
      </c>
      <c r="B430">
        <v>4</v>
      </c>
      <c r="C430">
        <f t="shared" si="0"/>
        <v>4</v>
      </c>
      <c r="D430">
        <v>3</v>
      </c>
      <c r="E430">
        <f t="shared" si="1"/>
        <v>1</v>
      </c>
      <c r="F430">
        <v>3</v>
      </c>
      <c r="G430">
        <v>10</v>
      </c>
      <c r="H430">
        <f t="shared" si="2"/>
        <v>10</v>
      </c>
      <c r="I430">
        <v>9</v>
      </c>
      <c r="L430">
        <f t="shared" si="7"/>
        <v>6</v>
      </c>
    </row>
    <row r="431" spans="1:12" x14ac:dyDescent="0.25">
      <c r="A431">
        <v>19</v>
      </c>
      <c r="B431">
        <v>2</v>
      </c>
      <c r="C431">
        <f t="shared" si="0"/>
        <v>2</v>
      </c>
      <c r="D431">
        <v>3</v>
      </c>
      <c r="E431">
        <f t="shared" si="1"/>
        <v>1</v>
      </c>
      <c r="F431">
        <v>3</v>
      </c>
      <c r="G431">
        <v>10</v>
      </c>
      <c r="H431">
        <f t="shared" si="2"/>
        <v>10</v>
      </c>
      <c r="I431">
        <v>9</v>
      </c>
      <c r="L431">
        <f t="shared" si="7"/>
        <v>6</v>
      </c>
    </row>
    <row r="432" spans="1:12" x14ac:dyDescent="0.25">
      <c r="A432">
        <v>20</v>
      </c>
      <c r="B432">
        <v>2</v>
      </c>
      <c r="C432">
        <f t="shared" si="0"/>
        <v>2</v>
      </c>
      <c r="D432">
        <v>3</v>
      </c>
      <c r="E432">
        <f t="shared" si="1"/>
        <v>1</v>
      </c>
      <c r="F432">
        <v>3</v>
      </c>
      <c r="G432">
        <v>10</v>
      </c>
      <c r="H432">
        <f t="shared" si="2"/>
        <v>10</v>
      </c>
      <c r="I432">
        <v>9</v>
      </c>
      <c r="L432">
        <f t="shared" si="7"/>
        <v>6</v>
      </c>
    </row>
    <row r="433" spans="1:12" x14ac:dyDescent="0.25">
      <c r="A433">
        <v>21</v>
      </c>
      <c r="B433">
        <v>2</v>
      </c>
      <c r="C433">
        <f t="shared" si="0"/>
        <v>2</v>
      </c>
      <c r="D433">
        <v>3</v>
      </c>
      <c r="E433">
        <f t="shared" si="1"/>
        <v>1</v>
      </c>
      <c r="F433">
        <v>3</v>
      </c>
      <c r="G433">
        <v>8</v>
      </c>
      <c r="H433">
        <f t="shared" si="2"/>
        <v>8</v>
      </c>
      <c r="I433">
        <v>8</v>
      </c>
      <c r="L433">
        <f t="shared" si="7"/>
        <v>5</v>
      </c>
    </row>
    <row r="434" spans="1:12" x14ac:dyDescent="0.25">
      <c r="A434">
        <v>22</v>
      </c>
      <c r="B434">
        <v>2</v>
      </c>
      <c r="C434">
        <f t="shared" si="0"/>
        <v>2</v>
      </c>
      <c r="D434">
        <v>3</v>
      </c>
      <c r="E434">
        <f t="shared" si="1"/>
        <v>1</v>
      </c>
      <c r="F434">
        <v>3</v>
      </c>
      <c r="G434">
        <v>8</v>
      </c>
      <c r="H434">
        <f t="shared" si="2"/>
        <v>8</v>
      </c>
      <c r="I434">
        <v>8</v>
      </c>
      <c r="L434">
        <f t="shared" si="7"/>
        <v>5</v>
      </c>
    </row>
    <row r="435" spans="1:12" x14ac:dyDescent="0.25">
      <c r="A435">
        <v>23</v>
      </c>
      <c r="B435">
        <v>2</v>
      </c>
      <c r="C435">
        <f t="shared" si="0"/>
        <v>2</v>
      </c>
      <c r="D435">
        <v>3</v>
      </c>
      <c r="E435">
        <f t="shared" si="1"/>
        <v>1</v>
      </c>
      <c r="F435">
        <v>3</v>
      </c>
      <c r="G435">
        <v>8</v>
      </c>
      <c r="H435">
        <f t="shared" si="2"/>
        <v>8</v>
      </c>
      <c r="I435">
        <v>8</v>
      </c>
      <c r="L435">
        <f t="shared" si="7"/>
        <v>4</v>
      </c>
    </row>
    <row r="436" spans="1:12" x14ac:dyDescent="0.25">
      <c r="A436">
        <v>24</v>
      </c>
      <c r="B436">
        <v>2</v>
      </c>
      <c r="D436">
        <v>3</v>
      </c>
      <c r="E436">
        <f t="shared" si="1"/>
        <v>1</v>
      </c>
      <c r="F436">
        <v>3</v>
      </c>
      <c r="G436">
        <v>8</v>
      </c>
      <c r="H436">
        <f t="shared" si="2"/>
        <v>8</v>
      </c>
      <c r="I436">
        <v>8</v>
      </c>
      <c r="L436">
        <f t="shared" si="7"/>
        <v>4</v>
      </c>
    </row>
    <row r="437" spans="1:12" x14ac:dyDescent="0.25">
      <c r="A437">
        <v>25</v>
      </c>
      <c r="B437">
        <v>2</v>
      </c>
      <c r="D437">
        <v>3</v>
      </c>
      <c r="E437">
        <f t="shared" si="1"/>
        <v>1</v>
      </c>
      <c r="F437">
        <v>3</v>
      </c>
      <c r="G437">
        <v>8</v>
      </c>
      <c r="H437">
        <f t="shared" si="2"/>
        <v>8</v>
      </c>
      <c r="I437">
        <v>8</v>
      </c>
      <c r="L437">
        <f t="shared" si="7"/>
        <v>3</v>
      </c>
    </row>
    <row r="438" spans="1:12" x14ac:dyDescent="0.25">
      <c r="A438">
        <v>26</v>
      </c>
      <c r="B438">
        <v>2</v>
      </c>
      <c r="D438">
        <v>3</v>
      </c>
      <c r="E438">
        <f t="shared" si="1"/>
        <v>1</v>
      </c>
      <c r="F438">
        <v>3</v>
      </c>
      <c r="G438">
        <v>8</v>
      </c>
      <c r="H438">
        <f t="shared" si="2"/>
        <v>8</v>
      </c>
      <c r="I438">
        <v>8</v>
      </c>
      <c r="L438">
        <f t="shared" si="7"/>
        <v>3</v>
      </c>
    </row>
    <row r="439" spans="1:12" x14ac:dyDescent="0.25">
      <c r="A439">
        <v>27</v>
      </c>
      <c r="B439">
        <v>2</v>
      </c>
      <c r="D439">
        <v>3</v>
      </c>
      <c r="E439">
        <f t="shared" si="1"/>
        <v>1</v>
      </c>
      <c r="F439">
        <v>3</v>
      </c>
      <c r="G439">
        <v>8</v>
      </c>
      <c r="H439">
        <f t="shared" si="2"/>
        <v>8</v>
      </c>
      <c r="I439">
        <v>8</v>
      </c>
      <c r="L439">
        <f t="shared" si="7"/>
        <v>2</v>
      </c>
    </row>
    <row r="440" spans="1:12" x14ac:dyDescent="0.25">
      <c r="A440">
        <v>28</v>
      </c>
      <c r="B440">
        <v>2</v>
      </c>
      <c r="D440">
        <v>3</v>
      </c>
      <c r="E440">
        <f t="shared" si="1"/>
        <v>1</v>
      </c>
      <c r="F440">
        <v>3</v>
      </c>
      <c r="G440">
        <v>8</v>
      </c>
      <c r="H440">
        <f t="shared" si="2"/>
        <v>8</v>
      </c>
      <c r="I440">
        <v>8</v>
      </c>
      <c r="L440">
        <f t="shared" si="7"/>
        <v>2</v>
      </c>
    </row>
    <row r="441" spans="1:12" x14ac:dyDescent="0.25">
      <c r="A441">
        <v>29</v>
      </c>
      <c r="B441">
        <v>2</v>
      </c>
      <c r="D441">
        <v>3</v>
      </c>
      <c r="E441">
        <f t="shared" si="1"/>
        <v>1</v>
      </c>
      <c r="F441">
        <v>3</v>
      </c>
      <c r="G441">
        <v>8</v>
      </c>
      <c r="H441">
        <f t="shared" si="2"/>
        <v>8</v>
      </c>
      <c r="I441">
        <v>8</v>
      </c>
      <c r="L441">
        <f t="shared" si="7"/>
        <v>2</v>
      </c>
    </row>
    <row r="442" spans="1:12" x14ac:dyDescent="0.25">
      <c r="A442">
        <v>30</v>
      </c>
      <c r="B442">
        <v>2</v>
      </c>
      <c r="D442">
        <v>3</v>
      </c>
      <c r="E442">
        <f t="shared" si="1"/>
        <v>1</v>
      </c>
      <c r="F442">
        <v>3</v>
      </c>
      <c r="G442">
        <v>8</v>
      </c>
      <c r="H442">
        <f t="shared" si="2"/>
        <v>8</v>
      </c>
      <c r="I442">
        <v>8</v>
      </c>
      <c r="L442">
        <f t="shared" si="7"/>
        <v>2</v>
      </c>
    </row>
    <row r="443" spans="1:12" x14ac:dyDescent="0.25">
      <c r="A443">
        <v>31</v>
      </c>
      <c r="B443">
        <v>2</v>
      </c>
      <c r="D443">
        <v>3</v>
      </c>
      <c r="E443">
        <f t="shared" si="1"/>
        <v>1</v>
      </c>
      <c r="F443">
        <v>3</v>
      </c>
      <c r="G443">
        <v>8</v>
      </c>
      <c r="H443">
        <f t="shared" si="2"/>
        <v>8</v>
      </c>
      <c r="I443">
        <v>8</v>
      </c>
      <c r="L443">
        <f t="shared" si="7"/>
        <v>2</v>
      </c>
    </row>
    <row r="444" spans="1:12" x14ac:dyDescent="0.25">
      <c r="A444">
        <v>32</v>
      </c>
      <c r="B444">
        <v>2</v>
      </c>
      <c r="D444">
        <v>3</v>
      </c>
      <c r="E444">
        <f t="shared" si="1"/>
        <v>1</v>
      </c>
      <c r="F444">
        <v>3</v>
      </c>
      <c r="G444">
        <v>8</v>
      </c>
      <c r="H444">
        <f t="shared" si="2"/>
        <v>8</v>
      </c>
      <c r="I444">
        <v>8</v>
      </c>
      <c r="L444">
        <f t="shared" si="7"/>
        <v>2</v>
      </c>
    </row>
    <row r="445" spans="1:12" x14ac:dyDescent="0.25">
      <c r="A445">
        <v>33</v>
      </c>
      <c r="B445">
        <v>2</v>
      </c>
      <c r="D445">
        <v>3</v>
      </c>
      <c r="E445">
        <f t="shared" si="1"/>
        <v>1</v>
      </c>
      <c r="F445">
        <v>3</v>
      </c>
      <c r="G445">
        <v>8</v>
      </c>
      <c r="H445">
        <f t="shared" si="2"/>
        <v>8</v>
      </c>
      <c r="I445">
        <v>8</v>
      </c>
      <c r="L445">
        <f t="shared" si="7"/>
        <v>2</v>
      </c>
    </row>
    <row r="446" spans="1:12" x14ac:dyDescent="0.25">
      <c r="A446">
        <v>34</v>
      </c>
      <c r="B446">
        <v>2</v>
      </c>
      <c r="D446">
        <v>3</v>
      </c>
      <c r="E446">
        <f t="shared" si="1"/>
        <v>1</v>
      </c>
      <c r="F446">
        <v>3</v>
      </c>
      <c r="G446">
        <v>8</v>
      </c>
      <c r="H446">
        <f t="shared" si="2"/>
        <v>8</v>
      </c>
      <c r="I446">
        <v>8</v>
      </c>
    </row>
    <row r="447" spans="1:12" x14ac:dyDescent="0.25">
      <c r="A447">
        <v>35</v>
      </c>
      <c r="B447">
        <v>2</v>
      </c>
      <c r="D447">
        <v>3</v>
      </c>
      <c r="E447">
        <f t="shared" si="1"/>
        <v>1</v>
      </c>
      <c r="F447">
        <v>3</v>
      </c>
      <c r="G447">
        <v>8</v>
      </c>
      <c r="H447">
        <f t="shared" si="2"/>
        <v>8</v>
      </c>
      <c r="I447">
        <v>8</v>
      </c>
    </row>
    <row r="448" spans="1:12" x14ac:dyDescent="0.25">
      <c r="A448">
        <v>36</v>
      </c>
      <c r="B448">
        <v>2</v>
      </c>
      <c r="D448">
        <v>3</v>
      </c>
      <c r="E448">
        <f t="shared" si="1"/>
        <v>1</v>
      </c>
      <c r="F448">
        <v>3</v>
      </c>
      <c r="G448">
        <v>8</v>
      </c>
      <c r="H448">
        <f t="shared" si="2"/>
        <v>8</v>
      </c>
      <c r="I448">
        <v>8</v>
      </c>
    </row>
    <row r="449" spans="1:12" x14ac:dyDescent="0.25">
      <c r="A449" t="s">
        <v>535</v>
      </c>
      <c r="B449" t="s">
        <v>111</v>
      </c>
      <c r="C449" t="s">
        <v>112</v>
      </c>
      <c r="D449" t="s">
        <v>113</v>
      </c>
      <c r="E449" t="s">
        <v>114</v>
      </c>
      <c r="F449" t="s">
        <v>115</v>
      </c>
      <c r="G449" t="s">
        <v>116</v>
      </c>
      <c r="H449" t="s">
        <v>353</v>
      </c>
      <c r="I449" t="s">
        <v>118</v>
      </c>
      <c r="J449" t="s">
        <v>119</v>
      </c>
      <c r="K449" t="s">
        <v>499</v>
      </c>
      <c r="L449" t="s">
        <v>500</v>
      </c>
    </row>
    <row r="450" spans="1:12" x14ac:dyDescent="0.25">
      <c r="A450">
        <v>1</v>
      </c>
      <c r="B450">
        <v>13</v>
      </c>
      <c r="C450">
        <f>B450</f>
        <v>13</v>
      </c>
      <c r="D450">
        <v>15</v>
      </c>
      <c r="E450">
        <f t="shared" ref="E450:E485" si="8">D450-2</f>
        <v>13</v>
      </c>
      <c r="F450">
        <v>15</v>
      </c>
      <c r="G450">
        <v>13</v>
      </c>
      <c r="H450">
        <f>G450</f>
        <v>13</v>
      </c>
      <c r="I450">
        <v>12</v>
      </c>
      <c r="J450">
        <f>I450</f>
        <v>12</v>
      </c>
      <c r="K450">
        <f>I450</f>
        <v>12</v>
      </c>
      <c r="L450">
        <f>D450</f>
        <v>15</v>
      </c>
    </row>
    <row r="451" spans="1:12" x14ac:dyDescent="0.25">
      <c r="A451">
        <v>2</v>
      </c>
      <c r="B451">
        <v>13</v>
      </c>
      <c r="C451">
        <f t="shared" ref="C451:C472" si="9">B451</f>
        <v>13</v>
      </c>
      <c r="D451">
        <v>15</v>
      </c>
      <c r="E451">
        <f t="shared" si="8"/>
        <v>13</v>
      </c>
      <c r="F451">
        <v>15</v>
      </c>
      <c r="G451">
        <v>13</v>
      </c>
      <c r="H451">
        <f t="shared" ref="H451:H485" si="10">G451</f>
        <v>13</v>
      </c>
      <c r="I451">
        <v>12</v>
      </c>
      <c r="J451">
        <f t="shared" ref="J451:J464" si="11">I451</f>
        <v>12</v>
      </c>
      <c r="K451">
        <f t="shared" ref="K451:K466" si="12">I451</f>
        <v>12</v>
      </c>
      <c r="L451">
        <f t="shared" ref="L451:L455" si="13">D451</f>
        <v>15</v>
      </c>
    </row>
    <row r="452" spans="1:12" x14ac:dyDescent="0.25">
      <c r="A452">
        <v>3</v>
      </c>
      <c r="B452">
        <v>13</v>
      </c>
      <c r="C452">
        <f t="shared" si="9"/>
        <v>13</v>
      </c>
      <c r="D452">
        <v>14</v>
      </c>
      <c r="E452">
        <f t="shared" si="8"/>
        <v>12</v>
      </c>
      <c r="F452">
        <v>14</v>
      </c>
      <c r="G452">
        <v>13</v>
      </c>
      <c r="H452">
        <f t="shared" si="10"/>
        <v>13</v>
      </c>
      <c r="I452">
        <v>12</v>
      </c>
      <c r="J452">
        <f t="shared" si="11"/>
        <v>12</v>
      </c>
      <c r="K452">
        <f t="shared" si="12"/>
        <v>12</v>
      </c>
      <c r="L452">
        <f t="shared" si="13"/>
        <v>14</v>
      </c>
    </row>
    <row r="453" spans="1:12" x14ac:dyDescent="0.25">
      <c r="A453">
        <v>4</v>
      </c>
      <c r="B453">
        <v>12</v>
      </c>
      <c r="C453">
        <f t="shared" si="9"/>
        <v>12</v>
      </c>
      <c r="D453">
        <v>14</v>
      </c>
      <c r="E453">
        <f t="shared" si="8"/>
        <v>12</v>
      </c>
      <c r="F453">
        <v>14</v>
      </c>
      <c r="G453">
        <v>13</v>
      </c>
      <c r="H453">
        <f t="shared" si="10"/>
        <v>13</v>
      </c>
      <c r="I453">
        <v>12</v>
      </c>
      <c r="J453">
        <f t="shared" si="11"/>
        <v>12</v>
      </c>
      <c r="K453">
        <f t="shared" si="12"/>
        <v>12</v>
      </c>
      <c r="L453">
        <f t="shared" si="13"/>
        <v>14</v>
      </c>
    </row>
    <row r="454" spans="1:12" x14ac:dyDescent="0.25">
      <c r="A454">
        <v>5</v>
      </c>
      <c r="B454">
        <v>12</v>
      </c>
      <c r="C454">
        <f t="shared" si="9"/>
        <v>12</v>
      </c>
      <c r="D454">
        <v>12</v>
      </c>
      <c r="E454">
        <f t="shared" si="8"/>
        <v>10</v>
      </c>
      <c r="F454">
        <v>12</v>
      </c>
      <c r="G454">
        <v>13</v>
      </c>
      <c r="H454">
        <f t="shared" si="10"/>
        <v>13</v>
      </c>
      <c r="I454">
        <v>11</v>
      </c>
      <c r="J454">
        <f t="shared" si="11"/>
        <v>11</v>
      </c>
      <c r="K454">
        <f t="shared" si="12"/>
        <v>11</v>
      </c>
      <c r="L454">
        <f t="shared" si="13"/>
        <v>12</v>
      </c>
    </row>
    <row r="455" spans="1:12" x14ac:dyDescent="0.25">
      <c r="A455">
        <v>6</v>
      </c>
      <c r="B455">
        <v>12</v>
      </c>
      <c r="C455">
        <f t="shared" si="9"/>
        <v>12</v>
      </c>
      <c r="D455">
        <v>12</v>
      </c>
      <c r="E455">
        <f t="shared" si="8"/>
        <v>10</v>
      </c>
      <c r="F455">
        <v>12</v>
      </c>
      <c r="G455">
        <v>11</v>
      </c>
      <c r="H455">
        <f t="shared" si="10"/>
        <v>11</v>
      </c>
      <c r="I455">
        <v>11</v>
      </c>
      <c r="J455">
        <f t="shared" si="11"/>
        <v>11</v>
      </c>
      <c r="K455">
        <f t="shared" si="12"/>
        <v>11</v>
      </c>
      <c r="L455">
        <f t="shared" si="13"/>
        <v>12</v>
      </c>
    </row>
    <row r="456" spans="1:12" x14ac:dyDescent="0.25">
      <c r="A456">
        <v>7</v>
      </c>
      <c r="B456">
        <v>10</v>
      </c>
      <c r="C456">
        <f t="shared" si="9"/>
        <v>10</v>
      </c>
      <c r="D456">
        <v>11</v>
      </c>
      <c r="E456">
        <f t="shared" si="8"/>
        <v>9</v>
      </c>
      <c r="F456">
        <v>11</v>
      </c>
      <c r="G456">
        <v>11</v>
      </c>
      <c r="H456">
        <f t="shared" si="10"/>
        <v>11</v>
      </c>
      <c r="I456">
        <v>11</v>
      </c>
      <c r="J456">
        <f t="shared" si="11"/>
        <v>11</v>
      </c>
      <c r="K456">
        <f t="shared" si="12"/>
        <v>11</v>
      </c>
      <c r="L456">
        <f>MIN(I450,L455)</f>
        <v>12</v>
      </c>
    </row>
    <row r="457" spans="1:12" x14ac:dyDescent="0.25">
      <c r="A457">
        <v>8</v>
      </c>
      <c r="B457">
        <v>10</v>
      </c>
      <c r="C457">
        <f t="shared" si="9"/>
        <v>10</v>
      </c>
      <c r="D457">
        <v>11</v>
      </c>
      <c r="E457">
        <f t="shared" si="8"/>
        <v>9</v>
      </c>
      <c r="F457">
        <v>11</v>
      </c>
      <c r="G457">
        <v>11</v>
      </c>
      <c r="H457">
        <f t="shared" si="10"/>
        <v>11</v>
      </c>
      <c r="I457">
        <v>11</v>
      </c>
      <c r="J457">
        <f t="shared" si="11"/>
        <v>11</v>
      </c>
      <c r="K457">
        <f t="shared" si="12"/>
        <v>11</v>
      </c>
      <c r="L457">
        <f t="shared" ref="L457:L459" si="14">MIN(I451,L456)</f>
        <v>12</v>
      </c>
    </row>
    <row r="458" spans="1:12" x14ac:dyDescent="0.25">
      <c r="A458">
        <v>9</v>
      </c>
      <c r="B458">
        <v>10</v>
      </c>
      <c r="C458">
        <f t="shared" si="9"/>
        <v>10</v>
      </c>
      <c r="D458">
        <v>9</v>
      </c>
      <c r="E458">
        <f t="shared" si="8"/>
        <v>7</v>
      </c>
      <c r="F458">
        <v>9</v>
      </c>
      <c r="G458">
        <v>11</v>
      </c>
      <c r="H458">
        <f t="shared" si="10"/>
        <v>11</v>
      </c>
      <c r="I458">
        <v>10</v>
      </c>
      <c r="J458">
        <f t="shared" si="11"/>
        <v>10</v>
      </c>
      <c r="K458">
        <f t="shared" si="12"/>
        <v>10</v>
      </c>
      <c r="L458">
        <f t="shared" si="14"/>
        <v>12</v>
      </c>
    </row>
    <row r="459" spans="1:12" x14ac:dyDescent="0.25">
      <c r="A459">
        <v>10</v>
      </c>
      <c r="B459">
        <v>9</v>
      </c>
      <c r="C459">
        <f t="shared" si="9"/>
        <v>9</v>
      </c>
      <c r="D459">
        <v>9</v>
      </c>
      <c r="E459">
        <f t="shared" si="8"/>
        <v>7</v>
      </c>
      <c r="F459">
        <v>9</v>
      </c>
      <c r="G459">
        <v>11</v>
      </c>
      <c r="H459">
        <f t="shared" si="10"/>
        <v>11</v>
      </c>
      <c r="I459">
        <v>10</v>
      </c>
      <c r="J459">
        <f t="shared" si="11"/>
        <v>10</v>
      </c>
      <c r="K459">
        <f t="shared" si="12"/>
        <v>10</v>
      </c>
      <c r="L459">
        <f t="shared" si="14"/>
        <v>12</v>
      </c>
    </row>
    <row r="460" spans="1:12" x14ac:dyDescent="0.25">
      <c r="A460">
        <v>11</v>
      </c>
      <c r="B460">
        <v>9</v>
      </c>
      <c r="C460">
        <f t="shared" si="9"/>
        <v>9</v>
      </c>
      <c r="D460">
        <v>8</v>
      </c>
      <c r="E460">
        <f t="shared" si="8"/>
        <v>6</v>
      </c>
      <c r="F460">
        <v>8</v>
      </c>
      <c r="G460">
        <v>9</v>
      </c>
      <c r="H460">
        <f t="shared" si="10"/>
        <v>9</v>
      </c>
      <c r="I460">
        <v>10</v>
      </c>
      <c r="J460">
        <f t="shared" si="11"/>
        <v>10</v>
      </c>
      <c r="K460">
        <f t="shared" si="12"/>
        <v>10</v>
      </c>
      <c r="L460">
        <f>MIN(L459,C452,D452,I452)</f>
        <v>12</v>
      </c>
    </row>
    <row r="461" spans="1:12" x14ac:dyDescent="0.25">
      <c r="A461">
        <v>12</v>
      </c>
      <c r="B461">
        <v>9</v>
      </c>
      <c r="C461">
        <f t="shared" si="9"/>
        <v>9</v>
      </c>
      <c r="D461">
        <v>8</v>
      </c>
      <c r="E461">
        <f t="shared" si="8"/>
        <v>6</v>
      </c>
      <c r="F461">
        <v>8</v>
      </c>
      <c r="G461">
        <v>9</v>
      </c>
      <c r="H461">
        <f t="shared" si="10"/>
        <v>9</v>
      </c>
      <c r="I461">
        <v>10</v>
      </c>
      <c r="J461">
        <f t="shared" si="11"/>
        <v>10</v>
      </c>
      <c r="K461">
        <f t="shared" si="12"/>
        <v>10</v>
      </c>
      <c r="L461">
        <f t="shared" ref="L461:L482" si="15">MIN(L460,C453,D453,I453)</f>
        <v>12</v>
      </c>
    </row>
    <row r="462" spans="1:12" x14ac:dyDescent="0.25">
      <c r="A462">
        <v>13</v>
      </c>
      <c r="B462">
        <v>8</v>
      </c>
      <c r="C462">
        <f t="shared" si="9"/>
        <v>8</v>
      </c>
      <c r="D462">
        <v>6</v>
      </c>
      <c r="E462">
        <f t="shared" si="8"/>
        <v>4</v>
      </c>
      <c r="F462">
        <v>6</v>
      </c>
      <c r="G462">
        <v>9</v>
      </c>
      <c r="H462">
        <f t="shared" si="10"/>
        <v>9</v>
      </c>
      <c r="I462">
        <v>9</v>
      </c>
      <c r="J462">
        <f t="shared" si="11"/>
        <v>9</v>
      </c>
      <c r="K462">
        <f t="shared" si="12"/>
        <v>9</v>
      </c>
      <c r="L462">
        <f t="shared" si="15"/>
        <v>11</v>
      </c>
    </row>
    <row r="463" spans="1:12" x14ac:dyDescent="0.25">
      <c r="A463">
        <v>14</v>
      </c>
      <c r="B463">
        <v>8</v>
      </c>
      <c r="C463">
        <f t="shared" si="9"/>
        <v>8</v>
      </c>
      <c r="D463">
        <v>6</v>
      </c>
      <c r="E463">
        <f t="shared" si="8"/>
        <v>4</v>
      </c>
      <c r="F463">
        <v>6</v>
      </c>
      <c r="G463">
        <v>9</v>
      </c>
      <c r="H463">
        <f t="shared" si="10"/>
        <v>9</v>
      </c>
      <c r="I463">
        <v>9</v>
      </c>
      <c r="J463">
        <f t="shared" si="11"/>
        <v>9</v>
      </c>
      <c r="K463">
        <f t="shared" si="12"/>
        <v>9</v>
      </c>
      <c r="L463">
        <f t="shared" si="15"/>
        <v>11</v>
      </c>
    </row>
    <row r="464" spans="1:12" x14ac:dyDescent="0.25">
      <c r="A464">
        <v>15</v>
      </c>
      <c r="B464">
        <v>8</v>
      </c>
      <c r="C464">
        <f t="shared" si="9"/>
        <v>8</v>
      </c>
      <c r="D464">
        <v>5</v>
      </c>
      <c r="E464">
        <f t="shared" si="8"/>
        <v>3</v>
      </c>
      <c r="F464">
        <v>5</v>
      </c>
      <c r="G464">
        <v>9</v>
      </c>
      <c r="H464">
        <f t="shared" si="10"/>
        <v>9</v>
      </c>
      <c r="I464">
        <v>9</v>
      </c>
      <c r="J464">
        <f t="shared" si="11"/>
        <v>9</v>
      </c>
      <c r="K464">
        <f t="shared" si="12"/>
        <v>9</v>
      </c>
      <c r="L464">
        <f t="shared" si="15"/>
        <v>10</v>
      </c>
    </row>
    <row r="465" spans="1:12" x14ac:dyDescent="0.25">
      <c r="A465">
        <v>16</v>
      </c>
      <c r="B465">
        <v>7</v>
      </c>
      <c r="C465">
        <f t="shared" si="9"/>
        <v>7</v>
      </c>
      <c r="D465">
        <v>5</v>
      </c>
      <c r="E465">
        <f t="shared" si="8"/>
        <v>3</v>
      </c>
      <c r="F465">
        <v>5</v>
      </c>
      <c r="G465">
        <v>7</v>
      </c>
      <c r="H465">
        <f t="shared" si="10"/>
        <v>7</v>
      </c>
      <c r="I465">
        <v>9</v>
      </c>
      <c r="K465">
        <f t="shared" si="12"/>
        <v>9</v>
      </c>
      <c r="L465">
        <f t="shared" si="15"/>
        <v>10</v>
      </c>
    </row>
    <row r="466" spans="1:12" x14ac:dyDescent="0.25">
      <c r="A466">
        <v>17</v>
      </c>
      <c r="B466">
        <v>7</v>
      </c>
      <c r="C466">
        <f t="shared" si="9"/>
        <v>7</v>
      </c>
      <c r="D466">
        <v>4</v>
      </c>
      <c r="E466">
        <f t="shared" si="8"/>
        <v>2</v>
      </c>
      <c r="F466">
        <v>4</v>
      </c>
      <c r="G466">
        <v>7</v>
      </c>
      <c r="H466">
        <f t="shared" si="10"/>
        <v>7</v>
      </c>
      <c r="I466">
        <v>8</v>
      </c>
      <c r="K466">
        <f t="shared" si="12"/>
        <v>8</v>
      </c>
      <c r="L466">
        <f t="shared" si="15"/>
        <v>9</v>
      </c>
    </row>
    <row r="467" spans="1:12" x14ac:dyDescent="0.25">
      <c r="A467">
        <v>18</v>
      </c>
      <c r="B467">
        <v>7</v>
      </c>
      <c r="C467">
        <f t="shared" si="9"/>
        <v>7</v>
      </c>
      <c r="D467">
        <v>4</v>
      </c>
      <c r="E467">
        <f t="shared" si="8"/>
        <v>2</v>
      </c>
      <c r="F467">
        <v>4</v>
      </c>
      <c r="G467">
        <v>7</v>
      </c>
      <c r="H467">
        <f t="shared" si="10"/>
        <v>7</v>
      </c>
      <c r="I467">
        <v>8</v>
      </c>
      <c r="L467">
        <f t="shared" si="15"/>
        <v>9</v>
      </c>
    </row>
    <row r="468" spans="1:12" x14ac:dyDescent="0.25">
      <c r="A468">
        <v>19</v>
      </c>
      <c r="B468">
        <v>5</v>
      </c>
      <c r="C468">
        <f t="shared" si="9"/>
        <v>5</v>
      </c>
      <c r="D468">
        <v>4</v>
      </c>
      <c r="E468">
        <f t="shared" si="8"/>
        <v>2</v>
      </c>
      <c r="F468">
        <v>4</v>
      </c>
      <c r="G468">
        <v>7</v>
      </c>
      <c r="H468">
        <f t="shared" si="10"/>
        <v>7</v>
      </c>
      <c r="I468">
        <v>8</v>
      </c>
      <c r="L468">
        <f t="shared" si="15"/>
        <v>8</v>
      </c>
    </row>
    <row r="469" spans="1:12" x14ac:dyDescent="0.25">
      <c r="A469">
        <v>20</v>
      </c>
      <c r="B469">
        <v>5</v>
      </c>
      <c r="C469">
        <f t="shared" si="9"/>
        <v>5</v>
      </c>
      <c r="D469">
        <v>4</v>
      </c>
      <c r="E469">
        <f t="shared" si="8"/>
        <v>2</v>
      </c>
      <c r="F469">
        <v>4</v>
      </c>
      <c r="G469">
        <v>7</v>
      </c>
      <c r="H469">
        <f t="shared" si="10"/>
        <v>7</v>
      </c>
      <c r="I469">
        <v>8</v>
      </c>
      <c r="L469">
        <f t="shared" si="15"/>
        <v>8</v>
      </c>
    </row>
    <row r="470" spans="1:12" x14ac:dyDescent="0.25">
      <c r="A470">
        <v>21</v>
      </c>
      <c r="B470">
        <v>5</v>
      </c>
      <c r="C470">
        <f t="shared" si="9"/>
        <v>5</v>
      </c>
      <c r="D470">
        <v>4</v>
      </c>
      <c r="E470">
        <f t="shared" si="8"/>
        <v>2</v>
      </c>
      <c r="F470">
        <v>4</v>
      </c>
      <c r="G470">
        <v>5</v>
      </c>
      <c r="H470">
        <f t="shared" si="10"/>
        <v>5</v>
      </c>
      <c r="I470">
        <v>7</v>
      </c>
      <c r="L470">
        <f t="shared" si="15"/>
        <v>6</v>
      </c>
    </row>
    <row r="471" spans="1:12" x14ac:dyDescent="0.25">
      <c r="A471">
        <v>22</v>
      </c>
      <c r="B471">
        <v>5</v>
      </c>
      <c r="C471">
        <f t="shared" si="9"/>
        <v>5</v>
      </c>
      <c r="D471">
        <v>4</v>
      </c>
      <c r="E471">
        <f t="shared" si="8"/>
        <v>2</v>
      </c>
      <c r="F471">
        <v>4</v>
      </c>
      <c r="G471">
        <v>5</v>
      </c>
      <c r="H471">
        <f t="shared" si="10"/>
        <v>5</v>
      </c>
      <c r="I471">
        <v>7</v>
      </c>
      <c r="L471">
        <f t="shared" si="15"/>
        <v>6</v>
      </c>
    </row>
    <row r="472" spans="1:12" x14ac:dyDescent="0.25">
      <c r="A472">
        <v>23</v>
      </c>
      <c r="B472">
        <v>5</v>
      </c>
      <c r="C472">
        <f t="shared" si="9"/>
        <v>5</v>
      </c>
      <c r="D472">
        <v>4</v>
      </c>
      <c r="E472">
        <f t="shared" si="8"/>
        <v>2</v>
      </c>
      <c r="F472">
        <v>4</v>
      </c>
      <c r="G472">
        <v>5</v>
      </c>
      <c r="H472">
        <f t="shared" si="10"/>
        <v>5</v>
      </c>
      <c r="I472">
        <v>7</v>
      </c>
      <c r="L472">
        <f t="shared" si="15"/>
        <v>5</v>
      </c>
    </row>
    <row r="473" spans="1:12" x14ac:dyDescent="0.25">
      <c r="A473">
        <v>24</v>
      </c>
      <c r="B473">
        <v>5</v>
      </c>
      <c r="D473">
        <v>4</v>
      </c>
      <c r="E473">
        <f t="shared" si="8"/>
        <v>2</v>
      </c>
      <c r="F473">
        <v>4</v>
      </c>
      <c r="G473">
        <v>5</v>
      </c>
      <c r="H473">
        <f t="shared" si="10"/>
        <v>5</v>
      </c>
      <c r="I473">
        <v>7</v>
      </c>
      <c r="L473">
        <f t="shared" si="15"/>
        <v>5</v>
      </c>
    </row>
    <row r="474" spans="1:12" x14ac:dyDescent="0.25">
      <c r="A474">
        <v>25</v>
      </c>
      <c r="B474">
        <v>5</v>
      </c>
      <c r="D474">
        <v>4</v>
      </c>
      <c r="E474">
        <f t="shared" si="8"/>
        <v>2</v>
      </c>
      <c r="F474">
        <v>4</v>
      </c>
      <c r="G474">
        <v>5</v>
      </c>
      <c r="H474">
        <f t="shared" si="10"/>
        <v>5</v>
      </c>
      <c r="I474">
        <v>7</v>
      </c>
      <c r="L474">
        <f t="shared" si="15"/>
        <v>4</v>
      </c>
    </row>
    <row r="475" spans="1:12" x14ac:dyDescent="0.25">
      <c r="A475">
        <v>26</v>
      </c>
      <c r="B475">
        <v>5</v>
      </c>
      <c r="D475">
        <v>4</v>
      </c>
      <c r="E475">
        <f t="shared" si="8"/>
        <v>2</v>
      </c>
      <c r="F475">
        <v>4</v>
      </c>
      <c r="G475">
        <v>5</v>
      </c>
      <c r="H475">
        <f t="shared" si="10"/>
        <v>5</v>
      </c>
      <c r="I475">
        <v>7</v>
      </c>
      <c r="L475">
        <f t="shared" si="15"/>
        <v>4</v>
      </c>
    </row>
    <row r="476" spans="1:12" x14ac:dyDescent="0.25">
      <c r="A476">
        <v>27</v>
      </c>
      <c r="B476">
        <v>5</v>
      </c>
      <c r="D476">
        <v>4</v>
      </c>
      <c r="E476">
        <f t="shared" si="8"/>
        <v>2</v>
      </c>
      <c r="F476">
        <v>4</v>
      </c>
      <c r="G476">
        <v>5</v>
      </c>
      <c r="H476">
        <f t="shared" si="10"/>
        <v>5</v>
      </c>
      <c r="I476">
        <v>7</v>
      </c>
      <c r="L476">
        <f t="shared" si="15"/>
        <v>4</v>
      </c>
    </row>
    <row r="477" spans="1:12" x14ac:dyDescent="0.25">
      <c r="A477">
        <v>28</v>
      </c>
      <c r="B477">
        <v>5</v>
      </c>
      <c r="D477">
        <v>4</v>
      </c>
      <c r="E477">
        <f t="shared" si="8"/>
        <v>2</v>
      </c>
      <c r="F477">
        <v>4</v>
      </c>
      <c r="G477">
        <v>5</v>
      </c>
      <c r="H477">
        <f t="shared" si="10"/>
        <v>5</v>
      </c>
      <c r="I477">
        <v>7</v>
      </c>
      <c r="L477">
        <f t="shared" si="15"/>
        <v>4</v>
      </c>
    </row>
    <row r="478" spans="1:12" x14ac:dyDescent="0.25">
      <c r="A478">
        <v>29</v>
      </c>
      <c r="B478">
        <v>5</v>
      </c>
      <c r="D478">
        <v>4</v>
      </c>
      <c r="E478">
        <f t="shared" si="8"/>
        <v>2</v>
      </c>
      <c r="F478">
        <v>4</v>
      </c>
      <c r="G478">
        <v>5</v>
      </c>
      <c r="H478">
        <f t="shared" si="10"/>
        <v>5</v>
      </c>
      <c r="I478">
        <v>7</v>
      </c>
      <c r="L478">
        <f t="shared" si="15"/>
        <v>4</v>
      </c>
    </row>
    <row r="479" spans="1:12" x14ac:dyDescent="0.25">
      <c r="A479">
        <v>30</v>
      </c>
      <c r="B479">
        <v>5</v>
      </c>
      <c r="D479">
        <v>4</v>
      </c>
      <c r="E479">
        <f t="shared" si="8"/>
        <v>2</v>
      </c>
      <c r="F479">
        <v>4</v>
      </c>
      <c r="G479">
        <v>5</v>
      </c>
      <c r="H479">
        <f t="shared" si="10"/>
        <v>5</v>
      </c>
      <c r="I479">
        <v>7</v>
      </c>
      <c r="L479">
        <f t="shared" si="15"/>
        <v>4</v>
      </c>
    </row>
    <row r="480" spans="1:12" x14ac:dyDescent="0.25">
      <c r="A480">
        <v>31</v>
      </c>
      <c r="B480">
        <v>5</v>
      </c>
      <c r="D480">
        <v>4</v>
      </c>
      <c r="E480">
        <f t="shared" si="8"/>
        <v>2</v>
      </c>
      <c r="F480">
        <v>4</v>
      </c>
      <c r="G480">
        <v>5</v>
      </c>
      <c r="H480">
        <f t="shared" si="10"/>
        <v>5</v>
      </c>
      <c r="I480">
        <v>7</v>
      </c>
      <c r="L480">
        <f t="shared" si="15"/>
        <v>4</v>
      </c>
    </row>
    <row r="481" spans="1:12" x14ac:dyDescent="0.25">
      <c r="A481">
        <v>32</v>
      </c>
      <c r="B481">
        <v>5</v>
      </c>
      <c r="D481">
        <v>4</v>
      </c>
      <c r="E481">
        <f t="shared" si="8"/>
        <v>2</v>
      </c>
      <c r="F481">
        <v>4</v>
      </c>
      <c r="G481">
        <v>5</v>
      </c>
      <c r="H481">
        <f t="shared" si="10"/>
        <v>5</v>
      </c>
      <c r="I481">
        <v>7</v>
      </c>
      <c r="L481">
        <f t="shared" si="15"/>
        <v>4</v>
      </c>
    </row>
    <row r="482" spans="1:12" x14ac:dyDescent="0.25">
      <c r="A482">
        <v>33</v>
      </c>
      <c r="B482">
        <v>5</v>
      </c>
      <c r="D482">
        <v>4</v>
      </c>
      <c r="E482">
        <f t="shared" si="8"/>
        <v>2</v>
      </c>
      <c r="F482">
        <v>4</v>
      </c>
      <c r="G482">
        <v>5</v>
      </c>
      <c r="H482">
        <f t="shared" si="10"/>
        <v>5</v>
      </c>
      <c r="I482">
        <v>7</v>
      </c>
      <c r="L482">
        <f t="shared" si="15"/>
        <v>4</v>
      </c>
    </row>
    <row r="483" spans="1:12" x14ac:dyDescent="0.25">
      <c r="A483">
        <v>34</v>
      </c>
      <c r="B483">
        <v>5</v>
      </c>
      <c r="D483">
        <v>4</v>
      </c>
      <c r="E483">
        <f t="shared" si="8"/>
        <v>2</v>
      </c>
      <c r="F483">
        <v>4</v>
      </c>
      <c r="G483">
        <v>5</v>
      </c>
      <c r="H483">
        <f t="shared" si="10"/>
        <v>5</v>
      </c>
      <c r="I483">
        <v>7</v>
      </c>
    </row>
    <row r="484" spans="1:12" x14ac:dyDescent="0.25">
      <c r="A484">
        <v>35</v>
      </c>
      <c r="B484">
        <v>5</v>
      </c>
      <c r="D484">
        <v>4</v>
      </c>
      <c r="E484">
        <f t="shared" si="8"/>
        <v>2</v>
      </c>
      <c r="F484">
        <v>4</v>
      </c>
      <c r="G484">
        <v>5</v>
      </c>
      <c r="H484">
        <f t="shared" si="10"/>
        <v>5</v>
      </c>
      <c r="I484">
        <v>7</v>
      </c>
    </row>
    <row r="485" spans="1:12" x14ac:dyDescent="0.25">
      <c r="A485">
        <v>36</v>
      </c>
      <c r="B485">
        <v>5</v>
      </c>
      <c r="D485">
        <v>4</v>
      </c>
      <c r="E485">
        <f t="shared" si="8"/>
        <v>2</v>
      </c>
      <c r="F485">
        <v>4</v>
      </c>
      <c r="G485">
        <v>5</v>
      </c>
      <c r="H485">
        <f t="shared" si="10"/>
        <v>5</v>
      </c>
      <c r="I485">
        <v>7</v>
      </c>
    </row>
    <row r="486" spans="1:12" x14ac:dyDescent="0.25">
      <c r="A486" t="s">
        <v>536</v>
      </c>
      <c r="B486" t="s">
        <v>111</v>
      </c>
      <c r="C486" t="s">
        <v>112</v>
      </c>
      <c r="D486" t="s">
        <v>113</v>
      </c>
      <c r="E486" t="s">
        <v>114</v>
      </c>
      <c r="F486" t="s">
        <v>115</v>
      </c>
      <c r="G486" t="s">
        <v>116</v>
      </c>
      <c r="H486" t="s">
        <v>353</v>
      </c>
      <c r="I486" t="s">
        <v>118</v>
      </c>
      <c r="J486" t="s">
        <v>119</v>
      </c>
      <c r="K486" t="s">
        <v>499</v>
      </c>
      <c r="L486" t="s">
        <v>500</v>
      </c>
    </row>
    <row r="487" spans="1:12" x14ac:dyDescent="0.25">
      <c r="A487">
        <v>1</v>
      </c>
      <c r="B487">
        <v>14</v>
      </c>
      <c r="C487">
        <f>B487</f>
        <v>14</v>
      </c>
      <c r="D487">
        <v>16</v>
      </c>
      <c r="E487">
        <f t="shared" ref="E487:E522" si="16">D487-2</f>
        <v>14</v>
      </c>
      <c r="F487">
        <v>16</v>
      </c>
      <c r="G487">
        <v>11</v>
      </c>
      <c r="H487">
        <f>G487</f>
        <v>11</v>
      </c>
      <c r="I487">
        <v>14</v>
      </c>
      <c r="J487">
        <f>I487</f>
        <v>14</v>
      </c>
      <c r="K487">
        <f>I487</f>
        <v>14</v>
      </c>
      <c r="L487">
        <f>D487</f>
        <v>16</v>
      </c>
    </row>
    <row r="488" spans="1:12" x14ac:dyDescent="0.25">
      <c r="A488">
        <v>2</v>
      </c>
      <c r="B488">
        <v>14</v>
      </c>
      <c r="C488">
        <f t="shared" ref="C488:C509" si="17">B488</f>
        <v>14</v>
      </c>
      <c r="D488">
        <v>16</v>
      </c>
      <c r="E488">
        <f t="shared" si="16"/>
        <v>14</v>
      </c>
      <c r="F488">
        <v>16</v>
      </c>
      <c r="G488">
        <v>11</v>
      </c>
      <c r="H488">
        <f t="shared" ref="H488:H522" si="18">G488</f>
        <v>11</v>
      </c>
      <c r="I488">
        <v>14</v>
      </c>
      <c r="J488">
        <f t="shared" ref="J488:J501" si="19">I488</f>
        <v>14</v>
      </c>
      <c r="K488">
        <f t="shared" ref="K488:K503" si="20">I488</f>
        <v>14</v>
      </c>
      <c r="L488">
        <f t="shared" ref="L488:L492" si="21">D488</f>
        <v>16</v>
      </c>
    </row>
    <row r="489" spans="1:12" x14ac:dyDescent="0.25">
      <c r="A489">
        <v>3</v>
      </c>
      <c r="B489">
        <v>14</v>
      </c>
      <c r="C489">
        <f t="shared" si="17"/>
        <v>14</v>
      </c>
      <c r="D489">
        <v>15</v>
      </c>
      <c r="E489">
        <f t="shared" si="16"/>
        <v>13</v>
      </c>
      <c r="F489">
        <v>15</v>
      </c>
      <c r="G489">
        <v>11</v>
      </c>
      <c r="H489">
        <f t="shared" si="18"/>
        <v>11</v>
      </c>
      <c r="I489">
        <v>14</v>
      </c>
      <c r="J489">
        <f t="shared" si="19"/>
        <v>14</v>
      </c>
      <c r="K489">
        <f t="shared" si="20"/>
        <v>14</v>
      </c>
      <c r="L489">
        <f t="shared" si="21"/>
        <v>15</v>
      </c>
    </row>
    <row r="490" spans="1:12" x14ac:dyDescent="0.25">
      <c r="A490">
        <v>4</v>
      </c>
      <c r="B490">
        <v>13</v>
      </c>
      <c r="C490">
        <f t="shared" si="17"/>
        <v>13</v>
      </c>
      <c r="D490">
        <v>15</v>
      </c>
      <c r="E490">
        <f t="shared" si="16"/>
        <v>13</v>
      </c>
      <c r="F490">
        <v>15</v>
      </c>
      <c r="G490">
        <v>11</v>
      </c>
      <c r="H490">
        <f t="shared" si="18"/>
        <v>11</v>
      </c>
      <c r="I490">
        <v>14</v>
      </c>
      <c r="J490">
        <f t="shared" si="19"/>
        <v>14</v>
      </c>
      <c r="K490">
        <f t="shared" si="20"/>
        <v>14</v>
      </c>
      <c r="L490">
        <f t="shared" si="21"/>
        <v>15</v>
      </c>
    </row>
    <row r="491" spans="1:12" x14ac:dyDescent="0.25">
      <c r="A491">
        <v>5</v>
      </c>
      <c r="B491">
        <v>13</v>
      </c>
      <c r="C491">
        <f t="shared" si="17"/>
        <v>13</v>
      </c>
      <c r="D491">
        <v>13</v>
      </c>
      <c r="E491">
        <f t="shared" si="16"/>
        <v>11</v>
      </c>
      <c r="F491">
        <v>13</v>
      </c>
      <c r="G491">
        <v>11</v>
      </c>
      <c r="H491">
        <f t="shared" si="18"/>
        <v>11</v>
      </c>
      <c r="I491">
        <v>12</v>
      </c>
      <c r="J491">
        <f t="shared" si="19"/>
        <v>12</v>
      </c>
      <c r="K491">
        <f t="shared" si="20"/>
        <v>12</v>
      </c>
      <c r="L491">
        <f t="shared" si="21"/>
        <v>13</v>
      </c>
    </row>
    <row r="492" spans="1:12" x14ac:dyDescent="0.25">
      <c r="A492">
        <v>6</v>
      </c>
      <c r="B492">
        <v>13</v>
      </c>
      <c r="C492">
        <f t="shared" si="17"/>
        <v>13</v>
      </c>
      <c r="D492">
        <v>13</v>
      </c>
      <c r="E492">
        <f t="shared" si="16"/>
        <v>11</v>
      </c>
      <c r="F492">
        <v>13</v>
      </c>
      <c r="G492">
        <v>9</v>
      </c>
      <c r="H492">
        <f t="shared" si="18"/>
        <v>9</v>
      </c>
      <c r="I492">
        <v>12</v>
      </c>
      <c r="J492">
        <f t="shared" si="19"/>
        <v>12</v>
      </c>
      <c r="K492">
        <f t="shared" si="20"/>
        <v>12</v>
      </c>
      <c r="L492">
        <f t="shared" si="21"/>
        <v>13</v>
      </c>
    </row>
    <row r="493" spans="1:12" x14ac:dyDescent="0.25">
      <c r="A493">
        <v>7</v>
      </c>
      <c r="B493">
        <v>11</v>
      </c>
      <c r="C493">
        <f t="shared" si="17"/>
        <v>11</v>
      </c>
      <c r="D493">
        <v>12</v>
      </c>
      <c r="E493">
        <f t="shared" si="16"/>
        <v>10</v>
      </c>
      <c r="F493">
        <v>12</v>
      </c>
      <c r="G493">
        <v>9</v>
      </c>
      <c r="H493">
        <f t="shared" si="18"/>
        <v>9</v>
      </c>
      <c r="I493">
        <v>12</v>
      </c>
      <c r="J493">
        <f t="shared" si="19"/>
        <v>12</v>
      </c>
      <c r="K493">
        <f t="shared" si="20"/>
        <v>12</v>
      </c>
      <c r="L493">
        <f>MIN(I487,L492)</f>
        <v>13</v>
      </c>
    </row>
    <row r="494" spans="1:12" x14ac:dyDescent="0.25">
      <c r="A494">
        <v>8</v>
      </c>
      <c r="B494">
        <v>11</v>
      </c>
      <c r="C494">
        <f t="shared" si="17"/>
        <v>11</v>
      </c>
      <c r="D494">
        <v>12</v>
      </c>
      <c r="E494">
        <f t="shared" si="16"/>
        <v>10</v>
      </c>
      <c r="F494">
        <v>12</v>
      </c>
      <c r="G494">
        <v>9</v>
      </c>
      <c r="H494">
        <f t="shared" si="18"/>
        <v>9</v>
      </c>
      <c r="I494">
        <v>12</v>
      </c>
      <c r="J494">
        <f t="shared" si="19"/>
        <v>12</v>
      </c>
      <c r="K494">
        <f t="shared" si="20"/>
        <v>12</v>
      </c>
      <c r="L494">
        <f t="shared" ref="L494:L496" si="22">MIN(I488,L493)</f>
        <v>13</v>
      </c>
    </row>
    <row r="495" spans="1:12" x14ac:dyDescent="0.25">
      <c r="A495">
        <v>9</v>
      </c>
      <c r="B495">
        <v>11</v>
      </c>
      <c r="C495">
        <f t="shared" si="17"/>
        <v>11</v>
      </c>
      <c r="D495">
        <v>10</v>
      </c>
      <c r="E495">
        <f t="shared" si="16"/>
        <v>8</v>
      </c>
      <c r="F495">
        <v>10</v>
      </c>
      <c r="G495">
        <v>9</v>
      </c>
      <c r="H495">
        <f t="shared" si="18"/>
        <v>9</v>
      </c>
      <c r="I495">
        <v>10</v>
      </c>
      <c r="J495">
        <f t="shared" si="19"/>
        <v>10</v>
      </c>
      <c r="K495">
        <f t="shared" si="20"/>
        <v>10</v>
      </c>
      <c r="L495">
        <f t="shared" si="22"/>
        <v>13</v>
      </c>
    </row>
    <row r="496" spans="1:12" x14ac:dyDescent="0.25">
      <c r="A496">
        <v>10</v>
      </c>
      <c r="B496">
        <v>10</v>
      </c>
      <c r="C496">
        <f t="shared" si="17"/>
        <v>10</v>
      </c>
      <c r="D496">
        <v>10</v>
      </c>
      <c r="E496">
        <f t="shared" si="16"/>
        <v>8</v>
      </c>
      <c r="F496">
        <v>10</v>
      </c>
      <c r="G496">
        <v>9</v>
      </c>
      <c r="H496">
        <f t="shared" si="18"/>
        <v>9</v>
      </c>
      <c r="I496">
        <v>10</v>
      </c>
      <c r="J496">
        <f t="shared" si="19"/>
        <v>10</v>
      </c>
      <c r="K496">
        <f t="shared" si="20"/>
        <v>10</v>
      </c>
      <c r="L496">
        <f t="shared" si="22"/>
        <v>13</v>
      </c>
    </row>
    <row r="497" spans="1:12" x14ac:dyDescent="0.25">
      <c r="A497">
        <v>11</v>
      </c>
      <c r="B497">
        <v>10</v>
      </c>
      <c r="C497">
        <f t="shared" si="17"/>
        <v>10</v>
      </c>
      <c r="D497">
        <v>9</v>
      </c>
      <c r="E497">
        <f t="shared" si="16"/>
        <v>7</v>
      </c>
      <c r="F497">
        <v>9</v>
      </c>
      <c r="G497">
        <v>7</v>
      </c>
      <c r="H497">
        <f t="shared" si="18"/>
        <v>7</v>
      </c>
      <c r="I497">
        <v>10</v>
      </c>
      <c r="J497">
        <f t="shared" si="19"/>
        <v>10</v>
      </c>
      <c r="K497">
        <f t="shared" si="20"/>
        <v>10</v>
      </c>
      <c r="L497">
        <f>MIN(L496,C489,D489,I489)</f>
        <v>13</v>
      </c>
    </row>
    <row r="498" spans="1:12" x14ac:dyDescent="0.25">
      <c r="A498">
        <v>12</v>
      </c>
      <c r="B498">
        <v>10</v>
      </c>
      <c r="C498">
        <f t="shared" si="17"/>
        <v>10</v>
      </c>
      <c r="D498">
        <v>9</v>
      </c>
      <c r="E498">
        <f t="shared" si="16"/>
        <v>7</v>
      </c>
      <c r="F498">
        <v>9</v>
      </c>
      <c r="G498">
        <v>7</v>
      </c>
      <c r="H498">
        <f t="shared" si="18"/>
        <v>7</v>
      </c>
      <c r="I498">
        <v>10</v>
      </c>
      <c r="J498">
        <f t="shared" si="19"/>
        <v>10</v>
      </c>
      <c r="K498">
        <f t="shared" si="20"/>
        <v>10</v>
      </c>
      <c r="L498">
        <f t="shared" ref="L498:L519" si="23">MIN(L497,C490,D490,I490)</f>
        <v>13</v>
      </c>
    </row>
    <row r="499" spans="1:12" x14ac:dyDescent="0.25">
      <c r="A499">
        <v>13</v>
      </c>
      <c r="B499">
        <v>9</v>
      </c>
      <c r="C499">
        <f t="shared" si="17"/>
        <v>9</v>
      </c>
      <c r="D499">
        <v>7</v>
      </c>
      <c r="E499">
        <f t="shared" si="16"/>
        <v>5</v>
      </c>
      <c r="F499">
        <v>7</v>
      </c>
      <c r="G499">
        <v>7</v>
      </c>
      <c r="H499">
        <f t="shared" si="18"/>
        <v>7</v>
      </c>
      <c r="I499">
        <v>8</v>
      </c>
      <c r="J499">
        <f t="shared" si="19"/>
        <v>8</v>
      </c>
      <c r="K499">
        <f t="shared" si="20"/>
        <v>8</v>
      </c>
      <c r="L499">
        <f t="shared" si="23"/>
        <v>12</v>
      </c>
    </row>
    <row r="500" spans="1:12" x14ac:dyDescent="0.25">
      <c r="A500">
        <v>14</v>
      </c>
      <c r="B500">
        <v>9</v>
      </c>
      <c r="C500">
        <f t="shared" si="17"/>
        <v>9</v>
      </c>
      <c r="D500">
        <v>7</v>
      </c>
      <c r="E500">
        <f t="shared" si="16"/>
        <v>5</v>
      </c>
      <c r="F500">
        <v>7</v>
      </c>
      <c r="G500">
        <v>7</v>
      </c>
      <c r="H500">
        <f t="shared" si="18"/>
        <v>7</v>
      </c>
      <c r="I500">
        <v>8</v>
      </c>
      <c r="J500">
        <f t="shared" si="19"/>
        <v>8</v>
      </c>
      <c r="K500">
        <f t="shared" si="20"/>
        <v>8</v>
      </c>
      <c r="L500">
        <f t="shared" si="23"/>
        <v>12</v>
      </c>
    </row>
    <row r="501" spans="1:12" x14ac:dyDescent="0.25">
      <c r="A501">
        <v>15</v>
      </c>
      <c r="B501">
        <v>9</v>
      </c>
      <c r="C501">
        <f t="shared" si="17"/>
        <v>9</v>
      </c>
      <c r="D501">
        <v>6</v>
      </c>
      <c r="E501">
        <f t="shared" si="16"/>
        <v>4</v>
      </c>
      <c r="F501">
        <v>6</v>
      </c>
      <c r="G501">
        <v>7</v>
      </c>
      <c r="H501">
        <f t="shared" si="18"/>
        <v>7</v>
      </c>
      <c r="I501">
        <v>8</v>
      </c>
      <c r="J501">
        <f t="shared" si="19"/>
        <v>8</v>
      </c>
      <c r="K501">
        <f t="shared" si="20"/>
        <v>8</v>
      </c>
      <c r="L501">
        <f t="shared" si="23"/>
        <v>11</v>
      </c>
    </row>
    <row r="502" spans="1:12" x14ac:dyDescent="0.25">
      <c r="A502">
        <v>16</v>
      </c>
      <c r="B502">
        <v>8</v>
      </c>
      <c r="C502">
        <f t="shared" si="17"/>
        <v>8</v>
      </c>
      <c r="D502">
        <v>6</v>
      </c>
      <c r="E502">
        <f t="shared" si="16"/>
        <v>4</v>
      </c>
      <c r="F502">
        <v>6</v>
      </c>
      <c r="G502">
        <v>5</v>
      </c>
      <c r="H502">
        <f t="shared" si="18"/>
        <v>5</v>
      </c>
      <c r="I502">
        <v>8</v>
      </c>
      <c r="K502">
        <f t="shared" si="20"/>
        <v>8</v>
      </c>
      <c r="L502">
        <f t="shared" si="23"/>
        <v>11</v>
      </c>
    </row>
    <row r="503" spans="1:12" x14ac:dyDescent="0.25">
      <c r="A503">
        <v>17</v>
      </c>
      <c r="B503">
        <v>8</v>
      </c>
      <c r="C503">
        <f t="shared" si="17"/>
        <v>8</v>
      </c>
      <c r="D503">
        <v>5</v>
      </c>
      <c r="E503">
        <f t="shared" si="16"/>
        <v>3</v>
      </c>
      <c r="F503">
        <v>5</v>
      </c>
      <c r="G503">
        <v>5</v>
      </c>
      <c r="H503">
        <f t="shared" si="18"/>
        <v>5</v>
      </c>
      <c r="I503">
        <v>6</v>
      </c>
      <c r="K503">
        <f t="shared" si="20"/>
        <v>6</v>
      </c>
      <c r="L503">
        <f t="shared" si="23"/>
        <v>10</v>
      </c>
    </row>
    <row r="504" spans="1:12" x14ac:dyDescent="0.25">
      <c r="A504">
        <v>18</v>
      </c>
      <c r="B504">
        <v>8</v>
      </c>
      <c r="C504">
        <f t="shared" si="17"/>
        <v>8</v>
      </c>
      <c r="D504">
        <v>5</v>
      </c>
      <c r="E504">
        <f t="shared" si="16"/>
        <v>3</v>
      </c>
      <c r="F504">
        <v>5</v>
      </c>
      <c r="G504">
        <v>5</v>
      </c>
      <c r="H504">
        <f t="shared" si="18"/>
        <v>5</v>
      </c>
      <c r="I504">
        <v>6</v>
      </c>
      <c r="L504">
        <f t="shared" si="23"/>
        <v>10</v>
      </c>
    </row>
    <row r="505" spans="1:12" x14ac:dyDescent="0.25">
      <c r="A505">
        <v>19</v>
      </c>
      <c r="B505">
        <v>6</v>
      </c>
      <c r="C505">
        <f t="shared" si="17"/>
        <v>6</v>
      </c>
      <c r="D505">
        <v>5</v>
      </c>
      <c r="E505">
        <f t="shared" si="16"/>
        <v>3</v>
      </c>
      <c r="F505">
        <v>5</v>
      </c>
      <c r="G505">
        <v>5</v>
      </c>
      <c r="H505">
        <f t="shared" si="18"/>
        <v>5</v>
      </c>
      <c r="I505">
        <v>6</v>
      </c>
      <c r="L505">
        <f t="shared" si="23"/>
        <v>9</v>
      </c>
    </row>
    <row r="506" spans="1:12" x14ac:dyDescent="0.25">
      <c r="A506">
        <v>20</v>
      </c>
      <c r="B506">
        <v>6</v>
      </c>
      <c r="C506">
        <f t="shared" si="17"/>
        <v>6</v>
      </c>
      <c r="D506">
        <v>5</v>
      </c>
      <c r="E506">
        <f t="shared" si="16"/>
        <v>3</v>
      </c>
      <c r="F506">
        <v>5</v>
      </c>
      <c r="G506">
        <v>5</v>
      </c>
      <c r="H506">
        <f t="shared" si="18"/>
        <v>5</v>
      </c>
      <c r="I506">
        <v>6</v>
      </c>
      <c r="L506">
        <f t="shared" si="23"/>
        <v>9</v>
      </c>
    </row>
    <row r="507" spans="1:12" x14ac:dyDescent="0.25">
      <c r="A507">
        <v>21</v>
      </c>
      <c r="B507">
        <v>6</v>
      </c>
      <c r="C507">
        <f t="shared" si="17"/>
        <v>6</v>
      </c>
      <c r="D507">
        <v>5</v>
      </c>
      <c r="E507">
        <f t="shared" si="16"/>
        <v>3</v>
      </c>
      <c r="F507">
        <v>5</v>
      </c>
      <c r="G507">
        <v>3</v>
      </c>
      <c r="H507">
        <f t="shared" si="18"/>
        <v>3</v>
      </c>
      <c r="I507">
        <v>4</v>
      </c>
      <c r="L507">
        <f t="shared" si="23"/>
        <v>7</v>
      </c>
    </row>
    <row r="508" spans="1:12" x14ac:dyDescent="0.25">
      <c r="A508">
        <v>22</v>
      </c>
      <c r="B508">
        <v>6</v>
      </c>
      <c r="C508">
        <f t="shared" si="17"/>
        <v>6</v>
      </c>
      <c r="D508">
        <v>5</v>
      </c>
      <c r="E508">
        <f t="shared" si="16"/>
        <v>3</v>
      </c>
      <c r="F508">
        <v>5</v>
      </c>
      <c r="G508">
        <v>3</v>
      </c>
      <c r="H508">
        <f t="shared" si="18"/>
        <v>3</v>
      </c>
      <c r="I508">
        <v>4</v>
      </c>
      <c r="L508">
        <f t="shared" si="23"/>
        <v>7</v>
      </c>
    </row>
    <row r="509" spans="1:12" x14ac:dyDescent="0.25">
      <c r="A509">
        <v>23</v>
      </c>
      <c r="B509">
        <v>6</v>
      </c>
      <c r="C509">
        <f t="shared" si="17"/>
        <v>6</v>
      </c>
      <c r="D509">
        <v>5</v>
      </c>
      <c r="E509">
        <f t="shared" si="16"/>
        <v>3</v>
      </c>
      <c r="F509">
        <v>5</v>
      </c>
      <c r="G509">
        <v>3</v>
      </c>
      <c r="H509">
        <f t="shared" si="18"/>
        <v>3</v>
      </c>
      <c r="I509">
        <v>4</v>
      </c>
      <c r="L509">
        <f t="shared" si="23"/>
        <v>6</v>
      </c>
    </row>
    <row r="510" spans="1:12" x14ac:dyDescent="0.25">
      <c r="A510">
        <v>24</v>
      </c>
      <c r="B510">
        <v>6</v>
      </c>
      <c r="D510">
        <v>5</v>
      </c>
      <c r="E510">
        <f t="shared" si="16"/>
        <v>3</v>
      </c>
      <c r="F510">
        <v>5</v>
      </c>
      <c r="G510">
        <v>3</v>
      </c>
      <c r="H510">
        <f t="shared" si="18"/>
        <v>3</v>
      </c>
      <c r="I510">
        <v>4</v>
      </c>
      <c r="L510">
        <f t="shared" si="23"/>
        <v>6</v>
      </c>
    </row>
    <row r="511" spans="1:12" x14ac:dyDescent="0.25">
      <c r="A511">
        <v>25</v>
      </c>
      <c r="B511">
        <v>6</v>
      </c>
      <c r="D511">
        <v>5</v>
      </c>
      <c r="E511">
        <f t="shared" si="16"/>
        <v>3</v>
      </c>
      <c r="F511">
        <v>5</v>
      </c>
      <c r="G511">
        <v>3</v>
      </c>
      <c r="H511">
        <f t="shared" si="18"/>
        <v>3</v>
      </c>
      <c r="I511">
        <v>4</v>
      </c>
      <c r="L511">
        <f t="shared" si="23"/>
        <v>5</v>
      </c>
    </row>
    <row r="512" spans="1:12" x14ac:dyDescent="0.25">
      <c r="A512">
        <v>26</v>
      </c>
      <c r="B512">
        <v>6</v>
      </c>
      <c r="D512">
        <v>5</v>
      </c>
      <c r="E512">
        <f t="shared" si="16"/>
        <v>3</v>
      </c>
      <c r="F512">
        <v>5</v>
      </c>
      <c r="G512">
        <v>3</v>
      </c>
      <c r="H512">
        <f t="shared" si="18"/>
        <v>3</v>
      </c>
      <c r="I512">
        <v>4</v>
      </c>
      <c r="L512">
        <f t="shared" si="23"/>
        <v>5</v>
      </c>
    </row>
    <row r="513" spans="1:12" x14ac:dyDescent="0.25">
      <c r="A513">
        <v>27</v>
      </c>
      <c r="B513">
        <v>6</v>
      </c>
      <c r="D513">
        <v>5</v>
      </c>
      <c r="E513">
        <f t="shared" si="16"/>
        <v>3</v>
      </c>
      <c r="F513">
        <v>5</v>
      </c>
      <c r="G513">
        <v>3</v>
      </c>
      <c r="H513">
        <f t="shared" si="18"/>
        <v>3</v>
      </c>
      <c r="I513">
        <v>4</v>
      </c>
      <c r="L513">
        <f t="shared" si="23"/>
        <v>5</v>
      </c>
    </row>
    <row r="514" spans="1:12" x14ac:dyDescent="0.25">
      <c r="A514">
        <v>28</v>
      </c>
      <c r="B514">
        <v>6</v>
      </c>
      <c r="D514">
        <v>5</v>
      </c>
      <c r="E514">
        <f t="shared" si="16"/>
        <v>3</v>
      </c>
      <c r="F514">
        <v>5</v>
      </c>
      <c r="G514">
        <v>3</v>
      </c>
      <c r="H514">
        <f t="shared" si="18"/>
        <v>3</v>
      </c>
      <c r="I514">
        <v>4</v>
      </c>
      <c r="L514">
        <f t="shared" si="23"/>
        <v>5</v>
      </c>
    </row>
    <row r="515" spans="1:12" x14ac:dyDescent="0.25">
      <c r="A515">
        <v>29</v>
      </c>
      <c r="B515">
        <v>6</v>
      </c>
      <c r="D515">
        <v>5</v>
      </c>
      <c r="E515">
        <f t="shared" si="16"/>
        <v>3</v>
      </c>
      <c r="F515">
        <v>5</v>
      </c>
      <c r="G515">
        <v>3</v>
      </c>
      <c r="H515">
        <f t="shared" si="18"/>
        <v>3</v>
      </c>
      <c r="I515">
        <v>4</v>
      </c>
      <c r="L515">
        <f t="shared" si="23"/>
        <v>4</v>
      </c>
    </row>
    <row r="516" spans="1:12" x14ac:dyDescent="0.25">
      <c r="A516">
        <v>30</v>
      </c>
      <c r="B516">
        <v>6</v>
      </c>
      <c r="D516">
        <v>5</v>
      </c>
      <c r="E516">
        <f t="shared" si="16"/>
        <v>3</v>
      </c>
      <c r="F516">
        <v>5</v>
      </c>
      <c r="G516">
        <v>3</v>
      </c>
      <c r="H516">
        <f t="shared" si="18"/>
        <v>3</v>
      </c>
      <c r="I516">
        <v>4</v>
      </c>
      <c r="L516">
        <f t="shared" si="23"/>
        <v>4</v>
      </c>
    </row>
    <row r="517" spans="1:12" x14ac:dyDescent="0.25">
      <c r="A517">
        <v>31</v>
      </c>
      <c r="B517">
        <v>6</v>
      </c>
      <c r="D517">
        <v>5</v>
      </c>
      <c r="E517">
        <f t="shared" si="16"/>
        <v>3</v>
      </c>
      <c r="F517">
        <v>5</v>
      </c>
      <c r="G517">
        <v>3</v>
      </c>
      <c r="H517">
        <f t="shared" si="18"/>
        <v>3</v>
      </c>
      <c r="I517">
        <v>4</v>
      </c>
      <c r="L517">
        <f t="shared" si="23"/>
        <v>4</v>
      </c>
    </row>
    <row r="518" spans="1:12" x14ac:dyDescent="0.25">
      <c r="A518">
        <v>32</v>
      </c>
      <c r="B518">
        <v>6</v>
      </c>
      <c r="D518">
        <v>5</v>
      </c>
      <c r="E518">
        <f t="shared" si="16"/>
        <v>3</v>
      </c>
      <c r="F518">
        <v>5</v>
      </c>
      <c r="G518">
        <v>3</v>
      </c>
      <c r="H518">
        <f t="shared" si="18"/>
        <v>3</v>
      </c>
      <c r="I518">
        <v>4</v>
      </c>
      <c r="L518">
        <f t="shared" si="23"/>
        <v>4</v>
      </c>
    </row>
    <row r="519" spans="1:12" x14ac:dyDescent="0.25">
      <c r="A519">
        <v>33</v>
      </c>
      <c r="B519">
        <v>6</v>
      </c>
      <c r="D519">
        <v>5</v>
      </c>
      <c r="E519">
        <f t="shared" si="16"/>
        <v>3</v>
      </c>
      <c r="F519">
        <v>5</v>
      </c>
      <c r="G519">
        <v>3</v>
      </c>
      <c r="H519">
        <f t="shared" si="18"/>
        <v>3</v>
      </c>
      <c r="I519">
        <v>4</v>
      </c>
      <c r="L519">
        <f t="shared" si="23"/>
        <v>4</v>
      </c>
    </row>
    <row r="520" spans="1:12" x14ac:dyDescent="0.25">
      <c r="A520">
        <v>34</v>
      </c>
      <c r="B520">
        <v>6</v>
      </c>
      <c r="D520">
        <v>5</v>
      </c>
      <c r="E520">
        <f t="shared" si="16"/>
        <v>3</v>
      </c>
      <c r="F520">
        <v>5</v>
      </c>
      <c r="G520">
        <v>3</v>
      </c>
      <c r="H520">
        <f t="shared" si="18"/>
        <v>3</v>
      </c>
      <c r="I520">
        <v>4</v>
      </c>
    </row>
    <row r="521" spans="1:12" x14ac:dyDescent="0.25">
      <c r="A521">
        <v>35</v>
      </c>
      <c r="B521">
        <v>6</v>
      </c>
      <c r="D521">
        <v>5</v>
      </c>
      <c r="E521">
        <f t="shared" si="16"/>
        <v>3</v>
      </c>
      <c r="F521">
        <v>5</v>
      </c>
      <c r="G521">
        <v>3</v>
      </c>
      <c r="H521">
        <f t="shared" si="18"/>
        <v>3</v>
      </c>
      <c r="I521">
        <v>4</v>
      </c>
    </row>
    <row r="522" spans="1:12" x14ac:dyDescent="0.25">
      <c r="A522">
        <v>36</v>
      </c>
      <c r="B522">
        <v>6</v>
      </c>
      <c r="D522">
        <v>5</v>
      </c>
      <c r="E522">
        <f t="shared" si="16"/>
        <v>3</v>
      </c>
      <c r="F522">
        <v>5</v>
      </c>
      <c r="G522">
        <v>3</v>
      </c>
      <c r="H522">
        <f t="shared" si="18"/>
        <v>3</v>
      </c>
      <c r="I522">
        <v>4</v>
      </c>
    </row>
    <row r="523" spans="1:12" x14ac:dyDescent="0.25">
      <c r="A523" t="s">
        <v>68</v>
      </c>
      <c r="B523" t="s">
        <v>111</v>
      </c>
      <c r="C523" t="s">
        <v>112</v>
      </c>
      <c r="D523" t="s">
        <v>113</v>
      </c>
      <c r="E523" t="s">
        <v>114</v>
      </c>
      <c r="F523" t="s">
        <v>115</v>
      </c>
      <c r="G523" t="s">
        <v>116</v>
      </c>
      <c r="H523" t="s">
        <v>353</v>
      </c>
      <c r="I523" t="s">
        <v>118</v>
      </c>
      <c r="J523" t="s">
        <v>119</v>
      </c>
      <c r="K523" t="s">
        <v>499</v>
      </c>
      <c r="L523" t="s">
        <v>500</v>
      </c>
    </row>
    <row r="524" spans="1:12" x14ac:dyDescent="0.25">
      <c r="A524">
        <v>1</v>
      </c>
      <c r="B524">
        <v>16</v>
      </c>
      <c r="C524">
        <f>B524</f>
        <v>16</v>
      </c>
      <c r="D524">
        <v>17</v>
      </c>
      <c r="E524">
        <f t="shared" ref="E524:E559" si="24">D524-2</f>
        <v>15</v>
      </c>
      <c r="F524">
        <f>D524</f>
        <v>17</v>
      </c>
      <c r="G524">
        <v>15</v>
      </c>
      <c r="H524">
        <f>G524</f>
        <v>15</v>
      </c>
      <c r="I524">
        <v>16</v>
      </c>
      <c r="J524">
        <f>I524</f>
        <v>16</v>
      </c>
      <c r="K524">
        <f>I524</f>
        <v>16</v>
      </c>
      <c r="L524">
        <f>D524</f>
        <v>17</v>
      </c>
    </row>
    <row r="525" spans="1:12" x14ac:dyDescent="0.25">
      <c r="A525">
        <v>2</v>
      </c>
      <c r="B525">
        <v>16</v>
      </c>
      <c r="C525">
        <f t="shared" ref="C525:C546" si="25">B525</f>
        <v>16</v>
      </c>
      <c r="D525">
        <v>17</v>
      </c>
      <c r="E525">
        <f t="shared" si="24"/>
        <v>15</v>
      </c>
      <c r="F525">
        <f t="shared" ref="F525:F559" si="26">D525</f>
        <v>17</v>
      </c>
      <c r="G525">
        <v>15</v>
      </c>
      <c r="H525">
        <f t="shared" ref="H525:H559" si="27">G525</f>
        <v>15</v>
      </c>
      <c r="I525">
        <v>16</v>
      </c>
      <c r="J525">
        <f t="shared" ref="J525:J538" si="28">I525</f>
        <v>16</v>
      </c>
      <c r="K525">
        <f t="shared" ref="K525:K540" si="29">I525</f>
        <v>16</v>
      </c>
      <c r="L525">
        <f t="shared" ref="L525:L529" si="30">D525</f>
        <v>17</v>
      </c>
    </row>
    <row r="526" spans="1:12" x14ac:dyDescent="0.25">
      <c r="A526">
        <v>3</v>
      </c>
      <c r="B526">
        <v>16</v>
      </c>
      <c r="C526">
        <f t="shared" si="25"/>
        <v>16</v>
      </c>
      <c r="D526">
        <v>16</v>
      </c>
      <c r="E526">
        <f t="shared" si="24"/>
        <v>14</v>
      </c>
      <c r="F526">
        <f t="shared" si="26"/>
        <v>16</v>
      </c>
      <c r="G526">
        <v>15</v>
      </c>
      <c r="H526">
        <f t="shared" si="27"/>
        <v>15</v>
      </c>
      <c r="I526">
        <v>16</v>
      </c>
      <c r="J526">
        <f t="shared" si="28"/>
        <v>16</v>
      </c>
      <c r="K526">
        <f t="shared" si="29"/>
        <v>16</v>
      </c>
      <c r="L526">
        <f t="shared" si="30"/>
        <v>16</v>
      </c>
    </row>
    <row r="527" spans="1:12" x14ac:dyDescent="0.25">
      <c r="A527">
        <v>4</v>
      </c>
      <c r="B527">
        <v>15</v>
      </c>
      <c r="C527">
        <f t="shared" si="25"/>
        <v>15</v>
      </c>
      <c r="D527">
        <v>16</v>
      </c>
      <c r="E527">
        <f t="shared" si="24"/>
        <v>14</v>
      </c>
      <c r="F527">
        <f t="shared" si="26"/>
        <v>16</v>
      </c>
      <c r="G527">
        <v>15</v>
      </c>
      <c r="H527">
        <f t="shared" si="27"/>
        <v>15</v>
      </c>
      <c r="I527">
        <v>16</v>
      </c>
      <c r="J527">
        <f t="shared" si="28"/>
        <v>16</v>
      </c>
      <c r="K527">
        <f t="shared" si="29"/>
        <v>16</v>
      </c>
      <c r="L527">
        <f t="shared" si="30"/>
        <v>16</v>
      </c>
    </row>
    <row r="528" spans="1:12" x14ac:dyDescent="0.25">
      <c r="A528">
        <v>5</v>
      </c>
      <c r="B528">
        <v>15</v>
      </c>
      <c r="C528">
        <f t="shared" si="25"/>
        <v>15</v>
      </c>
      <c r="D528">
        <v>13</v>
      </c>
      <c r="E528">
        <f t="shared" si="24"/>
        <v>11</v>
      </c>
      <c r="F528">
        <f t="shared" si="26"/>
        <v>13</v>
      </c>
      <c r="G528">
        <v>15</v>
      </c>
      <c r="H528">
        <f t="shared" si="27"/>
        <v>15</v>
      </c>
      <c r="I528">
        <v>15</v>
      </c>
      <c r="J528">
        <f t="shared" si="28"/>
        <v>15</v>
      </c>
      <c r="K528">
        <f t="shared" si="29"/>
        <v>15</v>
      </c>
      <c r="L528">
        <f t="shared" si="30"/>
        <v>13</v>
      </c>
    </row>
    <row r="529" spans="1:12" x14ac:dyDescent="0.25">
      <c r="A529">
        <v>6</v>
      </c>
      <c r="B529">
        <v>15</v>
      </c>
      <c r="C529">
        <f t="shared" si="25"/>
        <v>15</v>
      </c>
      <c r="D529">
        <v>13</v>
      </c>
      <c r="E529">
        <f t="shared" si="24"/>
        <v>11</v>
      </c>
      <c r="F529">
        <f t="shared" si="26"/>
        <v>13</v>
      </c>
      <c r="G529">
        <v>13</v>
      </c>
      <c r="H529">
        <f t="shared" si="27"/>
        <v>13</v>
      </c>
      <c r="I529">
        <v>15</v>
      </c>
      <c r="J529">
        <f t="shared" si="28"/>
        <v>15</v>
      </c>
      <c r="K529">
        <f t="shared" si="29"/>
        <v>15</v>
      </c>
      <c r="L529">
        <f t="shared" si="30"/>
        <v>13</v>
      </c>
    </row>
    <row r="530" spans="1:12" x14ac:dyDescent="0.25">
      <c r="A530">
        <v>7</v>
      </c>
      <c r="B530">
        <v>13</v>
      </c>
      <c r="C530">
        <f t="shared" si="25"/>
        <v>13</v>
      </c>
      <c r="D530">
        <v>12</v>
      </c>
      <c r="E530">
        <f t="shared" si="24"/>
        <v>10</v>
      </c>
      <c r="F530">
        <f t="shared" si="26"/>
        <v>12</v>
      </c>
      <c r="G530">
        <v>13</v>
      </c>
      <c r="H530">
        <f t="shared" si="27"/>
        <v>13</v>
      </c>
      <c r="I530">
        <v>15</v>
      </c>
      <c r="J530">
        <f t="shared" si="28"/>
        <v>15</v>
      </c>
      <c r="K530">
        <f t="shared" si="29"/>
        <v>15</v>
      </c>
      <c r="L530">
        <f>MIN(I524,L529)</f>
        <v>13</v>
      </c>
    </row>
    <row r="531" spans="1:12" x14ac:dyDescent="0.25">
      <c r="A531">
        <v>8</v>
      </c>
      <c r="B531">
        <v>13</v>
      </c>
      <c r="C531">
        <f t="shared" si="25"/>
        <v>13</v>
      </c>
      <c r="D531">
        <v>12</v>
      </c>
      <c r="E531">
        <f t="shared" si="24"/>
        <v>10</v>
      </c>
      <c r="F531">
        <f t="shared" si="26"/>
        <v>12</v>
      </c>
      <c r="G531">
        <v>13</v>
      </c>
      <c r="H531">
        <f t="shared" si="27"/>
        <v>13</v>
      </c>
      <c r="I531">
        <v>15</v>
      </c>
      <c r="J531">
        <f t="shared" si="28"/>
        <v>15</v>
      </c>
      <c r="K531">
        <f t="shared" si="29"/>
        <v>15</v>
      </c>
      <c r="L531">
        <f t="shared" ref="L531:L533" si="31">MIN(I525,L530)</f>
        <v>13</v>
      </c>
    </row>
    <row r="532" spans="1:12" x14ac:dyDescent="0.25">
      <c r="A532">
        <v>9</v>
      </c>
      <c r="B532">
        <v>13</v>
      </c>
      <c r="C532">
        <f t="shared" si="25"/>
        <v>13</v>
      </c>
      <c r="D532">
        <v>9</v>
      </c>
      <c r="E532">
        <f t="shared" si="24"/>
        <v>7</v>
      </c>
      <c r="F532">
        <f t="shared" si="26"/>
        <v>9</v>
      </c>
      <c r="G532">
        <v>13</v>
      </c>
      <c r="H532">
        <f t="shared" si="27"/>
        <v>13</v>
      </c>
      <c r="I532">
        <v>14</v>
      </c>
      <c r="J532">
        <f t="shared" si="28"/>
        <v>14</v>
      </c>
      <c r="K532">
        <f t="shared" si="29"/>
        <v>14</v>
      </c>
      <c r="L532">
        <f t="shared" si="31"/>
        <v>13</v>
      </c>
    </row>
    <row r="533" spans="1:12" x14ac:dyDescent="0.25">
      <c r="A533">
        <v>10</v>
      </c>
      <c r="B533">
        <v>12</v>
      </c>
      <c r="C533">
        <f t="shared" si="25"/>
        <v>12</v>
      </c>
      <c r="D533">
        <v>9</v>
      </c>
      <c r="E533">
        <f t="shared" si="24"/>
        <v>7</v>
      </c>
      <c r="F533">
        <f t="shared" si="26"/>
        <v>9</v>
      </c>
      <c r="G533">
        <v>13</v>
      </c>
      <c r="H533">
        <f t="shared" si="27"/>
        <v>13</v>
      </c>
      <c r="I533">
        <v>14</v>
      </c>
      <c r="J533">
        <f t="shared" si="28"/>
        <v>14</v>
      </c>
      <c r="K533">
        <f t="shared" si="29"/>
        <v>14</v>
      </c>
      <c r="L533">
        <f t="shared" si="31"/>
        <v>13</v>
      </c>
    </row>
    <row r="534" spans="1:12" x14ac:dyDescent="0.25">
      <c r="A534">
        <v>11</v>
      </c>
      <c r="B534">
        <v>12</v>
      </c>
      <c r="C534">
        <f t="shared" si="25"/>
        <v>12</v>
      </c>
      <c r="D534">
        <v>8</v>
      </c>
      <c r="E534">
        <f t="shared" si="24"/>
        <v>6</v>
      </c>
      <c r="F534">
        <f t="shared" si="26"/>
        <v>8</v>
      </c>
      <c r="G534">
        <v>11</v>
      </c>
      <c r="H534">
        <f t="shared" si="27"/>
        <v>11</v>
      </c>
      <c r="I534">
        <v>14</v>
      </c>
      <c r="J534">
        <f t="shared" si="28"/>
        <v>14</v>
      </c>
      <c r="K534">
        <f t="shared" si="29"/>
        <v>14</v>
      </c>
      <c r="L534">
        <f>MIN(L533,C526,D526,I526)</f>
        <v>13</v>
      </c>
    </row>
    <row r="535" spans="1:12" x14ac:dyDescent="0.25">
      <c r="A535">
        <v>12</v>
      </c>
      <c r="B535">
        <v>12</v>
      </c>
      <c r="C535">
        <f t="shared" si="25"/>
        <v>12</v>
      </c>
      <c r="D535">
        <v>8</v>
      </c>
      <c r="E535">
        <f t="shared" si="24"/>
        <v>6</v>
      </c>
      <c r="F535">
        <f t="shared" si="26"/>
        <v>8</v>
      </c>
      <c r="G535">
        <v>11</v>
      </c>
      <c r="H535">
        <f t="shared" si="27"/>
        <v>11</v>
      </c>
      <c r="I535">
        <v>14</v>
      </c>
      <c r="J535">
        <f t="shared" si="28"/>
        <v>14</v>
      </c>
      <c r="K535">
        <f t="shared" si="29"/>
        <v>14</v>
      </c>
      <c r="L535">
        <f t="shared" ref="L535:L556" si="32">MIN(L534,C527,D527,I527)</f>
        <v>13</v>
      </c>
    </row>
    <row r="536" spans="1:12" x14ac:dyDescent="0.25">
      <c r="A536">
        <v>13</v>
      </c>
      <c r="B536">
        <v>11</v>
      </c>
      <c r="C536">
        <f t="shared" si="25"/>
        <v>11</v>
      </c>
      <c r="D536">
        <v>5</v>
      </c>
      <c r="E536">
        <f t="shared" si="24"/>
        <v>3</v>
      </c>
      <c r="F536">
        <f t="shared" si="26"/>
        <v>5</v>
      </c>
      <c r="G536">
        <v>11</v>
      </c>
      <c r="H536">
        <f t="shared" si="27"/>
        <v>11</v>
      </c>
      <c r="I536">
        <v>13</v>
      </c>
      <c r="J536">
        <f t="shared" si="28"/>
        <v>13</v>
      </c>
      <c r="K536">
        <f t="shared" si="29"/>
        <v>13</v>
      </c>
      <c r="L536">
        <f t="shared" si="32"/>
        <v>13</v>
      </c>
    </row>
    <row r="537" spans="1:12" x14ac:dyDescent="0.25">
      <c r="A537">
        <v>14</v>
      </c>
      <c r="B537">
        <v>11</v>
      </c>
      <c r="C537">
        <f t="shared" si="25"/>
        <v>11</v>
      </c>
      <c r="D537">
        <v>5</v>
      </c>
      <c r="E537">
        <f t="shared" si="24"/>
        <v>3</v>
      </c>
      <c r="F537">
        <f t="shared" si="26"/>
        <v>5</v>
      </c>
      <c r="G537">
        <v>11</v>
      </c>
      <c r="H537">
        <f t="shared" si="27"/>
        <v>11</v>
      </c>
      <c r="I537">
        <v>13</v>
      </c>
      <c r="J537">
        <f t="shared" si="28"/>
        <v>13</v>
      </c>
      <c r="K537">
        <f t="shared" si="29"/>
        <v>13</v>
      </c>
      <c r="L537">
        <f t="shared" si="32"/>
        <v>13</v>
      </c>
    </row>
    <row r="538" spans="1:12" x14ac:dyDescent="0.25">
      <c r="A538">
        <v>15</v>
      </c>
      <c r="B538">
        <v>11</v>
      </c>
      <c r="C538">
        <f t="shared" si="25"/>
        <v>11</v>
      </c>
      <c r="D538">
        <v>4</v>
      </c>
      <c r="E538">
        <f t="shared" si="24"/>
        <v>2</v>
      </c>
      <c r="F538">
        <f t="shared" si="26"/>
        <v>4</v>
      </c>
      <c r="G538">
        <v>11</v>
      </c>
      <c r="H538">
        <f t="shared" si="27"/>
        <v>11</v>
      </c>
      <c r="I538">
        <v>13</v>
      </c>
      <c r="J538">
        <f t="shared" si="28"/>
        <v>13</v>
      </c>
      <c r="K538">
        <f t="shared" si="29"/>
        <v>13</v>
      </c>
      <c r="L538">
        <f t="shared" si="32"/>
        <v>12</v>
      </c>
    </row>
    <row r="539" spans="1:12" x14ac:dyDescent="0.25">
      <c r="A539">
        <v>16</v>
      </c>
      <c r="B539">
        <v>10</v>
      </c>
      <c r="C539">
        <f t="shared" si="25"/>
        <v>10</v>
      </c>
      <c r="D539">
        <v>4</v>
      </c>
      <c r="E539">
        <f t="shared" si="24"/>
        <v>2</v>
      </c>
      <c r="F539">
        <f t="shared" si="26"/>
        <v>4</v>
      </c>
      <c r="G539">
        <v>9</v>
      </c>
      <c r="H539">
        <f t="shared" si="27"/>
        <v>9</v>
      </c>
      <c r="I539">
        <v>13</v>
      </c>
      <c r="K539">
        <f t="shared" si="29"/>
        <v>13</v>
      </c>
      <c r="L539">
        <f t="shared" si="32"/>
        <v>12</v>
      </c>
    </row>
    <row r="540" spans="1:12" x14ac:dyDescent="0.25">
      <c r="A540">
        <v>17</v>
      </c>
      <c r="B540">
        <v>10</v>
      </c>
      <c r="C540">
        <f t="shared" si="25"/>
        <v>10</v>
      </c>
      <c r="D540">
        <v>4</v>
      </c>
      <c r="E540">
        <f t="shared" si="24"/>
        <v>2</v>
      </c>
      <c r="F540">
        <f t="shared" si="26"/>
        <v>4</v>
      </c>
      <c r="G540">
        <v>9</v>
      </c>
      <c r="H540">
        <f t="shared" si="27"/>
        <v>9</v>
      </c>
      <c r="I540">
        <v>12</v>
      </c>
      <c r="K540">
        <f t="shared" si="29"/>
        <v>12</v>
      </c>
      <c r="L540">
        <f t="shared" si="32"/>
        <v>9</v>
      </c>
    </row>
    <row r="541" spans="1:12" x14ac:dyDescent="0.25">
      <c r="A541">
        <v>18</v>
      </c>
      <c r="B541">
        <v>10</v>
      </c>
      <c r="C541">
        <f t="shared" si="25"/>
        <v>10</v>
      </c>
      <c r="D541">
        <v>4</v>
      </c>
      <c r="E541">
        <f t="shared" si="24"/>
        <v>2</v>
      </c>
      <c r="F541">
        <f t="shared" si="26"/>
        <v>4</v>
      </c>
      <c r="G541">
        <v>9</v>
      </c>
      <c r="H541">
        <f t="shared" si="27"/>
        <v>9</v>
      </c>
      <c r="I541">
        <v>12</v>
      </c>
      <c r="L541">
        <f t="shared" si="32"/>
        <v>9</v>
      </c>
    </row>
    <row r="542" spans="1:12" x14ac:dyDescent="0.25">
      <c r="A542">
        <v>19</v>
      </c>
      <c r="B542">
        <v>8</v>
      </c>
      <c r="C542">
        <f t="shared" si="25"/>
        <v>8</v>
      </c>
      <c r="D542">
        <v>4</v>
      </c>
      <c r="E542">
        <f t="shared" si="24"/>
        <v>2</v>
      </c>
      <c r="F542">
        <f t="shared" si="26"/>
        <v>4</v>
      </c>
      <c r="G542">
        <v>9</v>
      </c>
      <c r="H542">
        <f t="shared" si="27"/>
        <v>9</v>
      </c>
      <c r="I542">
        <v>12</v>
      </c>
      <c r="L542">
        <f t="shared" si="32"/>
        <v>8</v>
      </c>
    </row>
    <row r="543" spans="1:12" x14ac:dyDescent="0.25">
      <c r="A543">
        <v>20</v>
      </c>
      <c r="B543">
        <v>8</v>
      </c>
      <c r="C543">
        <f t="shared" si="25"/>
        <v>8</v>
      </c>
      <c r="D543">
        <v>4</v>
      </c>
      <c r="E543">
        <f t="shared" si="24"/>
        <v>2</v>
      </c>
      <c r="F543">
        <f t="shared" si="26"/>
        <v>4</v>
      </c>
      <c r="G543">
        <v>9</v>
      </c>
      <c r="H543">
        <f t="shared" si="27"/>
        <v>9</v>
      </c>
      <c r="I543">
        <v>12</v>
      </c>
      <c r="L543">
        <f t="shared" si="32"/>
        <v>8</v>
      </c>
    </row>
    <row r="544" spans="1:12" x14ac:dyDescent="0.25">
      <c r="A544">
        <v>21</v>
      </c>
      <c r="B544">
        <v>8</v>
      </c>
      <c r="C544">
        <f t="shared" si="25"/>
        <v>8</v>
      </c>
      <c r="D544">
        <v>4</v>
      </c>
      <c r="E544">
        <f t="shared" si="24"/>
        <v>2</v>
      </c>
      <c r="F544">
        <f t="shared" si="26"/>
        <v>4</v>
      </c>
      <c r="G544">
        <v>7</v>
      </c>
      <c r="H544">
        <f t="shared" si="27"/>
        <v>7</v>
      </c>
      <c r="I544">
        <v>11</v>
      </c>
      <c r="L544">
        <f t="shared" si="32"/>
        <v>5</v>
      </c>
    </row>
    <row r="545" spans="1:12" x14ac:dyDescent="0.25">
      <c r="A545">
        <v>22</v>
      </c>
      <c r="B545">
        <v>8</v>
      </c>
      <c r="C545">
        <f t="shared" si="25"/>
        <v>8</v>
      </c>
      <c r="D545">
        <v>4</v>
      </c>
      <c r="E545">
        <f t="shared" si="24"/>
        <v>2</v>
      </c>
      <c r="F545">
        <f t="shared" si="26"/>
        <v>4</v>
      </c>
      <c r="G545">
        <v>7</v>
      </c>
      <c r="H545">
        <f t="shared" si="27"/>
        <v>7</v>
      </c>
      <c r="I545">
        <v>11</v>
      </c>
      <c r="L545">
        <f t="shared" si="32"/>
        <v>5</v>
      </c>
    </row>
    <row r="546" spans="1:12" x14ac:dyDescent="0.25">
      <c r="A546">
        <v>23</v>
      </c>
      <c r="B546">
        <v>8</v>
      </c>
      <c r="C546">
        <f t="shared" si="25"/>
        <v>8</v>
      </c>
      <c r="D546">
        <v>4</v>
      </c>
      <c r="E546">
        <f t="shared" si="24"/>
        <v>2</v>
      </c>
      <c r="F546">
        <f t="shared" si="26"/>
        <v>4</v>
      </c>
      <c r="G546">
        <v>7</v>
      </c>
      <c r="H546">
        <f t="shared" si="27"/>
        <v>7</v>
      </c>
      <c r="I546">
        <v>11</v>
      </c>
      <c r="L546">
        <f t="shared" si="32"/>
        <v>4</v>
      </c>
    </row>
    <row r="547" spans="1:12" x14ac:dyDescent="0.25">
      <c r="A547">
        <v>24</v>
      </c>
      <c r="B547">
        <v>8</v>
      </c>
      <c r="D547">
        <v>4</v>
      </c>
      <c r="E547">
        <f t="shared" si="24"/>
        <v>2</v>
      </c>
      <c r="F547">
        <f t="shared" si="26"/>
        <v>4</v>
      </c>
      <c r="G547">
        <v>7</v>
      </c>
      <c r="H547">
        <f t="shared" si="27"/>
        <v>7</v>
      </c>
      <c r="I547">
        <v>11</v>
      </c>
      <c r="L547">
        <f t="shared" si="32"/>
        <v>4</v>
      </c>
    </row>
    <row r="548" spans="1:12" x14ac:dyDescent="0.25">
      <c r="A548">
        <v>25</v>
      </c>
      <c r="B548">
        <v>8</v>
      </c>
      <c r="D548">
        <v>4</v>
      </c>
      <c r="E548">
        <f t="shared" si="24"/>
        <v>2</v>
      </c>
      <c r="F548">
        <f t="shared" si="26"/>
        <v>4</v>
      </c>
      <c r="G548">
        <v>7</v>
      </c>
      <c r="H548">
        <f t="shared" si="27"/>
        <v>7</v>
      </c>
      <c r="I548">
        <v>11</v>
      </c>
      <c r="L548">
        <f t="shared" si="32"/>
        <v>4</v>
      </c>
    </row>
    <row r="549" spans="1:12" x14ac:dyDescent="0.25">
      <c r="A549">
        <v>26</v>
      </c>
      <c r="B549">
        <v>8</v>
      </c>
      <c r="D549">
        <v>4</v>
      </c>
      <c r="E549">
        <f t="shared" si="24"/>
        <v>2</v>
      </c>
      <c r="F549">
        <f t="shared" si="26"/>
        <v>4</v>
      </c>
      <c r="G549">
        <v>7</v>
      </c>
      <c r="H549">
        <f t="shared" si="27"/>
        <v>7</v>
      </c>
      <c r="I549">
        <v>11</v>
      </c>
      <c r="L549">
        <f t="shared" si="32"/>
        <v>4</v>
      </c>
    </row>
    <row r="550" spans="1:12" x14ac:dyDescent="0.25">
      <c r="A550">
        <v>27</v>
      </c>
      <c r="B550">
        <v>8</v>
      </c>
      <c r="D550">
        <v>4</v>
      </c>
      <c r="E550">
        <f t="shared" si="24"/>
        <v>2</v>
      </c>
      <c r="F550">
        <f t="shared" si="26"/>
        <v>4</v>
      </c>
      <c r="G550">
        <v>7</v>
      </c>
      <c r="H550">
        <f t="shared" si="27"/>
        <v>7</v>
      </c>
      <c r="I550">
        <v>11</v>
      </c>
      <c r="L550">
        <f t="shared" si="32"/>
        <v>4</v>
      </c>
    </row>
    <row r="551" spans="1:12" x14ac:dyDescent="0.25">
      <c r="A551">
        <v>28</v>
      </c>
      <c r="B551">
        <v>8</v>
      </c>
      <c r="D551">
        <v>4</v>
      </c>
      <c r="E551">
        <f t="shared" si="24"/>
        <v>2</v>
      </c>
      <c r="F551">
        <f t="shared" si="26"/>
        <v>4</v>
      </c>
      <c r="G551">
        <v>7</v>
      </c>
      <c r="H551">
        <f t="shared" si="27"/>
        <v>7</v>
      </c>
      <c r="I551">
        <v>11</v>
      </c>
      <c r="L551">
        <f t="shared" si="32"/>
        <v>4</v>
      </c>
    </row>
    <row r="552" spans="1:12" x14ac:dyDescent="0.25">
      <c r="A552">
        <v>29</v>
      </c>
      <c r="B552">
        <v>8</v>
      </c>
      <c r="D552">
        <v>4</v>
      </c>
      <c r="E552">
        <f t="shared" si="24"/>
        <v>2</v>
      </c>
      <c r="F552">
        <f t="shared" si="26"/>
        <v>4</v>
      </c>
      <c r="G552">
        <v>7</v>
      </c>
      <c r="H552">
        <f t="shared" si="27"/>
        <v>7</v>
      </c>
      <c r="I552">
        <v>11</v>
      </c>
      <c r="L552">
        <f t="shared" si="32"/>
        <v>4</v>
      </c>
    </row>
    <row r="553" spans="1:12" x14ac:dyDescent="0.25">
      <c r="A553">
        <v>30</v>
      </c>
      <c r="B553">
        <v>8</v>
      </c>
      <c r="D553">
        <v>4</v>
      </c>
      <c r="E553">
        <f t="shared" si="24"/>
        <v>2</v>
      </c>
      <c r="F553">
        <f t="shared" si="26"/>
        <v>4</v>
      </c>
      <c r="G553">
        <v>7</v>
      </c>
      <c r="H553">
        <f t="shared" si="27"/>
        <v>7</v>
      </c>
      <c r="I553">
        <v>11</v>
      </c>
      <c r="L553">
        <f t="shared" si="32"/>
        <v>4</v>
      </c>
    </row>
    <row r="554" spans="1:12" x14ac:dyDescent="0.25">
      <c r="A554">
        <v>31</v>
      </c>
      <c r="B554">
        <v>8</v>
      </c>
      <c r="D554">
        <v>4</v>
      </c>
      <c r="E554">
        <f t="shared" si="24"/>
        <v>2</v>
      </c>
      <c r="F554">
        <f t="shared" si="26"/>
        <v>4</v>
      </c>
      <c r="G554">
        <v>7</v>
      </c>
      <c r="H554">
        <f t="shared" si="27"/>
        <v>7</v>
      </c>
      <c r="I554">
        <v>11</v>
      </c>
      <c r="L554">
        <f t="shared" si="32"/>
        <v>4</v>
      </c>
    </row>
    <row r="555" spans="1:12" x14ac:dyDescent="0.25">
      <c r="A555">
        <v>32</v>
      </c>
      <c r="B555">
        <v>8</v>
      </c>
      <c r="D555">
        <v>4</v>
      </c>
      <c r="E555">
        <f t="shared" si="24"/>
        <v>2</v>
      </c>
      <c r="F555">
        <f t="shared" si="26"/>
        <v>4</v>
      </c>
      <c r="G555">
        <v>7</v>
      </c>
      <c r="H555">
        <f t="shared" si="27"/>
        <v>7</v>
      </c>
      <c r="I555">
        <v>11</v>
      </c>
      <c r="L555">
        <f t="shared" si="32"/>
        <v>4</v>
      </c>
    </row>
    <row r="556" spans="1:12" x14ac:dyDescent="0.25">
      <c r="A556">
        <v>33</v>
      </c>
      <c r="B556">
        <v>8</v>
      </c>
      <c r="D556">
        <v>4</v>
      </c>
      <c r="E556">
        <f t="shared" si="24"/>
        <v>2</v>
      </c>
      <c r="F556">
        <f t="shared" si="26"/>
        <v>4</v>
      </c>
      <c r="G556">
        <v>7</v>
      </c>
      <c r="H556">
        <f t="shared" si="27"/>
        <v>7</v>
      </c>
      <c r="I556">
        <v>11</v>
      </c>
      <c r="L556">
        <f t="shared" si="32"/>
        <v>4</v>
      </c>
    </row>
    <row r="557" spans="1:12" x14ac:dyDescent="0.25">
      <c r="A557">
        <v>34</v>
      </c>
      <c r="B557">
        <v>8</v>
      </c>
      <c r="D557">
        <v>4</v>
      </c>
      <c r="E557">
        <f t="shared" si="24"/>
        <v>2</v>
      </c>
      <c r="F557">
        <f t="shared" si="26"/>
        <v>4</v>
      </c>
      <c r="G557">
        <v>7</v>
      </c>
      <c r="H557">
        <f t="shared" si="27"/>
        <v>7</v>
      </c>
      <c r="I557">
        <v>11</v>
      </c>
    </row>
    <row r="558" spans="1:12" x14ac:dyDescent="0.25">
      <c r="A558">
        <v>35</v>
      </c>
      <c r="B558">
        <v>8</v>
      </c>
      <c r="D558">
        <v>4</v>
      </c>
      <c r="E558">
        <f t="shared" si="24"/>
        <v>2</v>
      </c>
      <c r="F558">
        <f t="shared" si="26"/>
        <v>4</v>
      </c>
      <c r="G558">
        <v>7</v>
      </c>
      <c r="H558">
        <f t="shared" si="27"/>
        <v>7</v>
      </c>
      <c r="I558">
        <v>11</v>
      </c>
    </row>
    <row r="559" spans="1:12" x14ac:dyDescent="0.25">
      <c r="A559">
        <v>36</v>
      </c>
      <c r="B559">
        <v>8</v>
      </c>
      <c r="D559">
        <v>4</v>
      </c>
      <c r="E559">
        <f t="shared" si="24"/>
        <v>2</v>
      </c>
      <c r="F559">
        <f t="shared" si="26"/>
        <v>4</v>
      </c>
      <c r="G559">
        <v>7</v>
      </c>
      <c r="H559">
        <f t="shared" si="27"/>
        <v>7</v>
      </c>
      <c r="I559">
        <v>11</v>
      </c>
    </row>
    <row r="560" spans="1:12" x14ac:dyDescent="0.25">
      <c r="A560" t="s">
        <v>537</v>
      </c>
      <c r="B560" t="s">
        <v>111</v>
      </c>
      <c r="C560" t="s">
        <v>112</v>
      </c>
      <c r="D560" t="s">
        <v>113</v>
      </c>
      <c r="E560" t="s">
        <v>114</v>
      </c>
      <c r="F560" t="s">
        <v>115</v>
      </c>
      <c r="G560" t="s">
        <v>116</v>
      </c>
      <c r="H560" t="s">
        <v>353</v>
      </c>
      <c r="I560" t="s">
        <v>118</v>
      </c>
      <c r="J560" t="s">
        <v>119</v>
      </c>
      <c r="K560" t="s">
        <v>499</v>
      </c>
      <c r="L560" t="s">
        <v>500</v>
      </c>
    </row>
    <row r="561" spans="1:12" x14ac:dyDescent="0.25">
      <c r="A561">
        <v>1</v>
      </c>
      <c r="B561">
        <v>15</v>
      </c>
      <c r="C561">
        <f>B561</f>
        <v>15</v>
      </c>
      <c r="D561">
        <v>17</v>
      </c>
      <c r="E561">
        <f t="shared" ref="E561:E596" si="33">D561-2</f>
        <v>15</v>
      </c>
      <c r="F561">
        <f>D561</f>
        <v>17</v>
      </c>
      <c r="G561">
        <v>12</v>
      </c>
      <c r="H561">
        <f>G561</f>
        <v>12</v>
      </c>
      <c r="I561">
        <v>15</v>
      </c>
      <c r="J561">
        <f>I561</f>
        <v>15</v>
      </c>
      <c r="K561">
        <f>I561</f>
        <v>15</v>
      </c>
      <c r="L561">
        <f>D561</f>
        <v>17</v>
      </c>
    </row>
    <row r="562" spans="1:12" x14ac:dyDescent="0.25">
      <c r="A562">
        <v>2</v>
      </c>
      <c r="B562">
        <v>15</v>
      </c>
      <c r="C562">
        <f t="shared" ref="C562:C583" si="34">B562</f>
        <v>15</v>
      </c>
      <c r="D562">
        <v>17</v>
      </c>
      <c r="E562">
        <f t="shared" si="33"/>
        <v>15</v>
      </c>
      <c r="F562">
        <f t="shared" ref="F562:F596" si="35">D562</f>
        <v>17</v>
      </c>
      <c r="G562">
        <v>12</v>
      </c>
      <c r="H562">
        <f t="shared" ref="H562:H596" si="36">G562</f>
        <v>12</v>
      </c>
      <c r="I562">
        <v>15</v>
      </c>
      <c r="J562">
        <f t="shared" ref="J562:J575" si="37">I562</f>
        <v>15</v>
      </c>
      <c r="K562">
        <f t="shared" ref="K562:K577" si="38">I562</f>
        <v>15</v>
      </c>
      <c r="L562">
        <f t="shared" ref="L562:L566" si="39">D562</f>
        <v>17</v>
      </c>
    </row>
    <row r="563" spans="1:12" x14ac:dyDescent="0.25">
      <c r="A563">
        <v>3</v>
      </c>
      <c r="B563">
        <v>15</v>
      </c>
      <c r="C563">
        <f t="shared" si="34"/>
        <v>15</v>
      </c>
      <c r="D563">
        <v>16</v>
      </c>
      <c r="E563">
        <f t="shared" si="33"/>
        <v>14</v>
      </c>
      <c r="F563">
        <f t="shared" si="35"/>
        <v>16</v>
      </c>
      <c r="G563">
        <v>12</v>
      </c>
      <c r="H563">
        <f t="shared" si="36"/>
        <v>12</v>
      </c>
      <c r="I563">
        <v>15</v>
      </c>
      <c r="J563">
        <f t="shared" si="37"/>
        <v>15</v>
      </c>
      <c r="K563">
        <f t="shared" si="38"/>
        <v>15</v>
      </c>
      <c r="L563">
        <f t="shared" si="39"/>
        <v>16</v>
      </c>
    </row>
    <row r="564" spans="1:12" x14ac:dyDescent="0.25">
      <c r="A564">
        <v>4</v>
      </c>
      <c r="B564">
        <v>14</v>
      </c>
      <c r="C564">
        <f t="shared" si="34"/>
        <v>14</v>
      </c>
      <c r="D564">
        <v>16</v>
      </c>
      <c r="E564">
        <f t="shared" si="33"/>
        <v>14</v>
      </c>
      <c r="F564">
        <f t="shared" si="35"/>
        <v>16</v>
      </c>
      <c r="G564">
        <v>12</v>
      </c>
      <c r="H564">
        <f t="shared" si="36"/>
        <v>12</v>
      </c>
      <c r="I564">
        <v>15</v>
      </c>
      <c r="J564">
        <f t="shared" si="37"/>
        <v>15</v>
      </c>
      <c r="K564">
        <f t="shared" si="38"/>
        <v>15</v>
      </c>
      <c r="L564">
        <f t="shared" si="39"/>
        <v>16</v>
      </c>
    </row>
    <row r="565" spans="1:12" x14ac:dyDescent="0.25">
      <c r="A565">
        <v>5</v>
      </c>
      <c r="B565">
        <v>14</v>
      </c>
      <c r="C565">
        <f t="shared" si="34"/>
        <v>14</v>
      </c>
      <c r="D565">
        <v>14</v>
      </c>
      <c r="E565">
        <f t="shared" si="33"/>
        <v>12</v>
      </c>
      <c r="F565">
        <f t="shared" si="35"/>
        <v>14</v>
      </c>
      <c r="G565">
        <v>12</v>
      </c>
      <c r="H565">
        <f t="shared" si="36"/>
        <v>12</v>
      </c>
      <c r="I565">
        <v>13</v>
      </c>
      <c r="J565">
        <f t="shared" si="37"/>
        <v>13</v>
      </c>
      <c r="K565">
        <f t="shared" si="38"/>
        <v>13</v>
      </c>
      <c r="L565">
        <f t="shared" si="39"/>
        <v>14</v>
      </c>
    </row>
    <row r="566" spans="1:12" x14ac:dyDescent="0.25">
      <c r="A566">
        <v>6</v>
      </c>
      <c r="B566">
        <v>14</v>
      </c>
      <c r="C566">
        <f t="shared" si="34"/>
        <v>14</v>
      </c>
      <c r="D566">
        <v>14</v>
      </c>
      <c r="E566">
        <f t="shared" si="33"/>
        <v>12</v>
      </c>
      <c r="F566">
        <f t="shared" si="35"/>
        <v>14</v>
      </c>
      <c r="G566">
        <v>10</v>
      </c>
      <c r="H566">
        <f t="shared" si="36"/>
        <v>10</v>
      </c>
      <c r="I566">
        <v>13</v>
      </c>
      <c r="J566">
        <f t="shared" si="37"/>
        <v>13</v>
      </c>
      <c r="K566">
        <f t="shared" si="38"/>
        <v>13</v>
      </c>
      <c r="L566">
        <f t="shared" si="39"/>
        <v>14</v>
      </c>
    </row>
    <row r="567" spans="1:12" x14ac:dyDescent="0.25">
      <c r="A567">
        <v>7</v>
      </c>
      <c r="B567">
        <v>12</v>
      </c>
      <c r="C567">
        <f t="shared" si="34"/>
        <v>12</v>
      </c>
      <c r="D567">
        <v>13</v>
      </c>
      <c r="E567">
        <f t="shared" si="33"/>
        <v>11</v>
      </c>
      <c r="F567">
        <f t="shared" si="35"/>
        <v>13</v>
      </c>
      <c r="G567">
        <v>10</v>
      </c>
      <c r="H567">
        <f t="shared" si="36"/>
        <v>10</v>
      </c>
      <c r="I567">
        <v>13</v>
      </c>
      <c r="J567">
        <f t="shared" si="37"/>
        <v>13</v>
      </c>
      <c r="K567">
        <f t="shared" si="38"/>
        <v>13</v>
      </c>
      <c r="L567">
        <f>MIN(I561,L566)</f>
        <v>14</v>
      </c>
    </row>
    <row r="568" spans="1:12" x14ac:dyDescent="0.25">
      <c r="A568">
        <v>8</v>
      </c>
      <c r="B568">
        <v>12</v>
      </c>
      <c r="C568">
        <f t="shared" si="34"/>
        <v>12</v>
      </c>
      <c r="D568">
        <v>13</v>
      </c>
      <c r="E568">
        <f t="shared" si="33"/>
        <v>11</v>
      </c>
      <c r="F568">
        <f t="shared" si="35"/>
        <v>13</v>
      </c>
      <c r="G568">
        <v>10</v>
      </c>
      <c r="H568">
        <f t="shared" si="36"/>
        <v>10</v>
      </c>
      <c r="I568">
        <v>13</v>
      </c>
      <c r="J568">
        <f t="shared" si="37"/>
        <v>13</v>
      </c>
      <c r="K568">
        <f t="shared" si="38"/>
        <v>13</v>
      </c>
      <c r="L568">
        <f t="shared" ref="L568:L570" si="40">MIN(I562,L567)</f>
        <v>14</v>
      </c>
    </row>
    <row r="569" spans="1:12" x14ac:dyDescent="0.25">
      <c r="A569">
        <v>9</v>
      </c>
      <c r="B569">
        <v>12</v>
      </c>
      <c r="C569">
        <f t="shared" si="34"/>
        <v>12</v>
      </c>
      <c r="D569">
        <v>11</v>
      </c>
      <c r="E569">
        <f t="shared" si="33"/>
        <v>9</v>
      </c>
      <c r="F569">
        <f t="shared" si="35"/>
        <v>11</v>
      </c>
      <c r="G569">
        <v>10</v>
      </c>
      <c r="H569">
        <f t="shared" si="36"/>
        <v>10</v>
      </c>
      <c r="I569">
        <v>11</v>
      </c>
      <c r="J569">
        <f t="shared" si="37"/>
        <v>11</v>
      </c>
      <c r="K569">
        <f t="shared" si="38"/>
        <v>11</v>
      </c>
      <c r="L569">
        <f t="shared" si="40"/>
        <v>14</v>
      </c>
    </row>
    <row r="570" spans="1:12" x14ac:dyDescent="0.25">
      <c r="A570">
        <v>10</v>
      </c>
      <c r="B570">
        <v>11</v>
      </c>
      <c r="C570">
        <f t="shared" si="34"/>
        <v>11</v>
      </c>
      <c r="D570">
        <v>11</v>
      </c>
      <c r="E570">
        <f t="shared" si="33"/>
        <v>9</v>
      </c>
      <c r="F570">
        <f t="shared" si="35"/>
        <v>11</v>
      </c>
      <c r="G570">
        <v>10</v>
      </c>
      <c r="H570">
        <f t="shared" si="36"/>
        <v>10</v>
      </c>
      <c r="I570">
        <v>11</v>
      </c>
      <c r="J570">
        <f t="shared" si="37"/>
        <v>11</v>
      </c>
      <c r="K570">
        <f t="shared" si="38"/>
        <v>11</v>
      </c>
      <c r="L570">
        <f t="shared" si="40"/>
        <v>14</v>
      </c>
    </row>
    <row r="571" spans="1:12" x14ac:dyDescent="0.25">
      <c r="A571">
        <v>11</v>
      </c>
      <c r="B571">
        <v>11</v>
      </c>
      <c r="C571">
        <f t="shared" si="34"/>
        <v>11</v>
      </c>
      <c r="D571">
        <v>10</v>
      </c>
      <c r="E571">
        <f t="shared" si="33"/>
        <v>8</v>
      </c>
      <c r="F571">
        <f t="shared" si="35"/>
        <v>10</v>
      </c>
      <c r="G571">
        <v>8</v>
      </c>
      <c r="H571">
        <f t="shared" si="36"/>
        <v>8</v>
      </c>
      <c r="I571">
        <v>11</v>
      </c>
      <c r="J571">
        <f t="shared" si="37"/>
        <v>11</v>
      </c>
      <c r="K571">
        <f t="shared" si="38"/>
        <v>11</v>
      </c>
      <c r="L571">
        <f>MIN(L570,C563,D563,I563)</f>
        <v>14</v>
      </c>
    </row>
    <row r="572" spans="1:12" x14ac:dyDescent="0.25">
      <c r="A572">
        <v>12</v>
      </c>
      <c r="B572">
        <v>11</v>
      </c>
      <c r="C572">
        <f t="shared" si="34"/>
        <v>11</v>
      </c>
      <c r="D572">
        <v>10</v>
      </c>
      <c r="E572">
        <f t="shared" si="33"/>
        <v>8</v>
      </c>
      <c r="F572">
        <f t="shared" si="35"/>
        <v>10</v>
      </c>
      <c r="G572">
        <v>8</v>
      </c>
      <c r="H572">
        <f t="shared" si="36"/>
        <v>8</v>
      </c>
      <c r="I572">
        <v>11</v>
      </c>
      <c r="J572">
        <f t="shared" si="37"/>
        <v>11</v>
      </c>
      <c r="K572">
        <f t="shared" si="38"/>
        <v>11</v>
      </c>
      <c r="L572">
        <f t="shared" ref="L572:L593" si="41">MIN(L571,C564,D564,I564)</f>
        <v>14</v>
      </c>
    </row>
    <row r="573" spans="1:12" x14ac:dyDescent="0.25">
      <c r="A573">
        <v>13</v>
      </c>
      <c r="B573">
        <v>10</v>
      </c>
      <c r="C573">
        <f t="shared" si="34"/>
        <v>10</v>
      </c>
      <c r="D573">
        <v>8</v>
      </c>
      <c r="E573">
        <f t="shared" si="33"/>
        <v>6</v>
      </c>
      <c r="F573">
        <f t="shared" si="35"/>
        <v>8</v>
      </c>
      <c r="G573">
        <v>8</v>
      </c>
      <c r="H573">
        <f t="shared" si="36"/>
        <v>8</v>
      </c>
      <c r="I573">
        <v>9</v>
      </c>
      <c r="J573">
        <f t="shared" si="37"/>
        <v>9</v>
      </c>
      <c r="K573">
        <f t="shared" si="38"/>
        <v>9</v>
      </c>
      <c r="L573">
        <f t="shared" si="41"/>
        <v>13</v>
      </c>
    </row>
    <row r="574" spans="1:12" x14ac:dyDescent="0.25">
      <c r="A574">
        <v>14</v>
      </c>
      <c r="B574">
        <v>10</v>
      </c>
      <c r="C574">
        <f t="shared" si="34"/>
        <v>10</v>
      </c>
      <c r="D574">
        <v>8</v>
      </c>
      <c r="E574">
        <f t="shared" si="33"/>
        <v>6</v>
      </c>
      <c r="F574">
        <f t="shared" si="35"/>
        <v>8</v>
      </c>
      <c r="G574">
        <v>8</v>
      </c>
      <c r="H574">
        <f t="shared" si="36"/>
        <v>8</v>
      </c>
      <c r="I574">
        <v>9</v>
      </c>
      <c r="J574">
        <f t="shared" si="37"/>
        <v>9</v>
      </c>
      <c r="K574">
        <f t="shared" si="38"/>
        <v>9</v>
      </c>
      <c r="L574">
        <f t="shared" si="41"/>
        <v>13</v>
      </c>
    </row>
    <row r="575" spans="1:12" x14ac:dyDescent="0.25">
      <c r="A575">
        <v>15</v>
      </c>
      <c r="B575">
        <v>10</v>
      </c>
      <c r="C575">
        <f t="shared" si="34"/>
        <v>10</v>
      </c>
      <c r="D575">
        <v>7</v>
      </c>
      <c r="E575">
        <f t="shared" si="33"/>
        <v>5</v>
      </c>
      <c r="F575">
        <f t="shared" si="35"/>
        <v>7</v>
      </c>
      <c r="G575">
        <v>8</v>
      </c>
      <c r="H575">
        <f t="shared" si="36"/>
        <v>8</v>
      </c>
      <c r="I575">
        <v>9</v>
      </c>
      <c r="J575">
        <f t="shared" si="37"/>
        <v>9</v>
      </c>
      <c r="K575">
        <f t="shared" si="38"/>
        <v>9</v>
      </c>
      <c r="L575">
        <f t="shared" si="41"/>
        <v>12</v>
      </c>
    </row>
    <row r="576" spans="1:12" x14ac:dyDescent="0.25">
      <c r="A576">
        <v>16</v>
      </c>
      <c r="B576">
        <v>9</v>
      </c>
      <c r="C576">
        <f t="shared" si="34"/>
        <v>9</v>
      </c>
      <c r="D576">
        <v>7</v>
      </c>
      <c r="E576">
        <f t="shared" si="33"/>
        <v>5</v>
      </c>
      <c r="F576">
        <f t="shared" si="35"/>
        <v>7</v>
      </c>
      <c r="G576">
        <v>6</v>
      </c>
      <c r="H576">
        <f t="shared" si="36"/>
        <v>6</v>
      </c>
      <c r="I576">
        <v>9</v>
      </c>
      <c r="K576">
        <f t="shared" si="38"/>
        <v>9</v>
      </c>
      <c r="L576">
        <f t="shared" si="41"/>
        <v>12</v>
      </c>
    </row>
    <row r="577" spans="1:12" x14ac:dyDescent="0.25">
      <c r="A577">
        <v>17</v>
      </c>
      <c r="B577">
        <v>9</v>
      </c>
      <c r="C577">
        <f t="shared" si="34"/>
        <v>9</v>
      </c>
      <c r="D577">
        <v>6</v>
      </c>
      <c r="E577">
        <f t="shared" si="33"/>
        <v>4</v>
      </c>
      <c r="F577">
        <f t="shared" si="35"/>
        <v>6</v>
      </c>
      <c r="G577">
        <v>6</v>
      </c>
      <c r="H577">
        <f t="shared" si="36"/>
        <v>6</v>
      </c>
      <c r="I577">
        <v>7</v>
      </c>
      <c r="K577">
        <f t="shared" si="38"/>
        <v>7</v>
      </c>
      <c r="L577">
        <f t="shared" si="41"/>
        <v>11</v>
      </c>
    </row>
    <row r="578" spans="1:12" x14ac:dyDescent="0.25">
      <c r="A578">
        <v>18</v>
      </c>
      <c r="B578">
        <v>9</v>
      </c>
      <c r="C578">
        <f t="shared" si="34"/>
        <v>9</v>
      </c>
      <c r="D578">
        <v>6</v>
      </c>
      <c r="E578">
        <f t="shared" si="33"/>
        <v>4</v>
      </c>
      <c r="F578">
        <f t="shared" si="35"/>
        <v>6</v>
      </c>
      <c r="G578">
        <v>6</v>
      </c>
      <c r="H578">
        <f t="shared" si="36"/>
        <v>6</v>
      </c>
      <c r="I578">
        <v>7</v>
      </c>
      <c r="L578">
        <f t="shared" si="41"/>
        <v>11</v>
      </c>
    </row>
    <row r="579" spans="1:12" x14ac:dyDescent="0.25">
      <c r="A579">
        <v>19</v>
      </c>
      <c r="B579">
        <v>7</v>
      </c>
      <c r="C579">
        <f t="shared" si="34"/>
        <v>7</v>
      </c>
      <c r="D579">
        <v>6</v>
      </c>
      <c r="E579">
        <f t="shared" si="33"/>
        <v>4</v>
      </c>
      <c r="F579">
        <f t="shared" si="35"/>
        <v>6</v>
      </c>
      <c r="G579">
        <v>6</v>
      </c>
      <c r="H579">
        <f t="shared" si="36"/>
        <v>6</v>
      </c>
      <c r="I579">
        <v>7</v>
      </c>
      <c r="L579">
        <f t="shared" si="41"/>
        <v>10</v>
      </c>
    </row>
    <row r="580" spans="1:12" x14ac:dyDescent="0.25">
      <c r="A580">
        <v>20</v>
      </c>
      <c r="B580">
        <v>7</v>
      </c>
      <c r="C580">
        <f t="shared" si="34"/>
        <v>7</v>
      </c>
      <c r="D580">
        <v>6</v>
      </c>
      <c r="E580">
        <f t="shared" si="33"/>
        <v>4</v>
      </c>
      <c r="F580">
        <f t="shared" si="35"/>
        <v>6</v>
      </c>
      <c r="G580">
        <v>6</v>
      </c>
      <c r="H580">
        <f t="shared" si="36"/>
        <v>6</v>
      </c>
      <c r="I580">
        <v>7</v>
      </c>
      <c r="L580">
        <f t="shared" si="41"/>
        <v>10</v>
      </c>
    </row>
    <row r="581" spans="1:12" x14ac:dyDescent="0.25">
      <c r="A581">
        <v>21</v>
      </c>
      <c r="B581">
        <v>7</v>
      </c>
      <c r="C581">
        <f t="shared" si="34"/>
        <v>7</v>
      </c>
      <c r="D581">
        <v>6</v>
      </c>
      <c r="E581">
        <f t="shared" si="33"/>
        <v>4</v>
      </c>
      <c r="F581">
        <f t="shared" si="35"/>
        <v>6</v>
      </c>
      <c r="G581">
        <v>4</v>
      </c>
      <c r="H581">
        <f t="shared" si="36"/>
        <v>4</v>
      </c>
      <c r="I581">
        <v>5</v>
      </c>
      <c r="L581">
        <f t="shared" si="41"/>
        <v>8</v>
      </c>
    </row>
    <row r="582" spans="1:12" x14ac:dyDescent="0.25">
      <c r="A582">
        <v>22</v>
      </c>
      <c r="B582">
        <v>7</v>
      </c>
      <c r="C582">
        <f t="shared" si="34"/>
        <v>7</v>
      </c>
      <c r="D582">
        <v>6</v>
      </c>
      <c r="E582">
        <f t="shared" si="33"/>
        <v>4</v>
      </c>
      <c r="F582">
        <f t="shared" si="35"/>
        <v>6</v>
      </c>
      <c r="G582">
        <v>4</v>
      </c>
      <c r="H582">
        <f t="shared" si="36"/>
        <v>4</v>
      </c>
      <c r="I582">
        <v>5</v>
      </c>
      <c r="L582">
        <f t="shared" si="41"/>
        <v>8</v>
      </c>
    </row>
    <row r="583" spans="1:12" x14ac:dyDescent="0.25">
      <c r="A583">
        <v>23</v>
      </c>
      <c r="B583">
        <v>7</v>
      </c>
      <c r="C583">
        <f t="shared" si="34"/>
        <v>7</v>
      </c>
      <c r="D583">
        <v>6</v>
      </c>
      <c r="E583">
        <f t="shared" si="33"/>
        <v>4</v>
      </c>
      <c r="F583">
        <f t="shared" si="35"/>
        <v>6</v>
      </c>
      <c r="G583">
        <v>4</v>
      </c>
      <c r="H583">
        <f t="shared" si="36"/>
        <v>4</v>
      </c>
      <c r="I583">
        <v>5</v>
      </c>
      <c r="L583">
        <f t="shared" si="41"/>
        <v>7</v>
      </c>
    </row>
    <row r="584" spans="1:12" x14ac:dyDescent="0.25">
      <c r="A584">
        <v>24</v>
      </c>
      <c r="B584">
        <v>7</v>
      </c>
      <c r="D584">
        <v>6</v>
      </c>
      <c r="E584">
        <f t="shared" si="33"/>
        <v>4</v>
      </c>
      <c r="F584">
        <f t="shared" si="35"/>
        <v>6</v>
      </c>
      <c r="G584">
        <v>4</v>
      </c>
      <c r="H584">
        <f t="shared" si="36"/>
        <v>4</v>
      </c>
      <c r="I584">
        <v>5</v>
      </c>
      <c r="L584">
        <f t="shared" si="41"/>
        <v>7</v>
      </c>
    </row>
    <row r="585" spans="1:12" x14ac:dyDescent="0.25">
      <c r="A585">
        <v>25</v>
      </c>
      <c r="B585">
        <v>7</v>
      </c>
      <c r="D585">
        <v>6</v>
      </c>
      <c r="E585">
        <f t="shared" si="33"/>
        <v>4</v>
      </c>
      <c r="F585">
        <f t="shared" si="35"/>
        <v>6</v>
      </c>
      <c r="G585">
        <v>4</v>
      </c>
      <c r="H585">
        <f t="shared" si="36"/>
        <v>4</v>
      </c>
      <c r="I585">
        <v>5</v>
      </c>
      <c r="L585">
        <f t="shared" si="41"/>
        <v>6</v>
      </c>
    </row>
    <row r="586" spans="1:12" x14ac:dyDescent="0.25">
      <c r="A586">
        <v>26</v>
      </c>
      <c r="B586">
        <v>7</v>
      </c>
      <c r="D586">
        <v>6</v>
      </c>
      <c r="E586">
        <f t="shared" si="33"/>
        <v>4</v>
      </c>
      <c r="F586">
        <f t="shared" si="35"/>
        <v>6</v>
      </c>
      <c r="G586">
        <v>4</v>
      </c>
      <c r="H586">
        <f t="shared" si="36"/>
        <v>4</v>
      </c>
      <c r="I586">
        <v>5</v>
      </c>
      <c r="L586">
        <f t="shared" si="41"/>
        <v>6</v>
      </c>
    </row>
    <row r="587" spans="1:12" x14ac:dyDescent="0.25">
      <c r="A587">
        <v>27</v>
      </c>
      <c r="B587">
        <v>7</v>
      </c>
      <c r="D587">
        <v>6</v>
      </c>
      <c r="E587">
        <f t="shared" si="33"/>
        <v>4</v>
      </c>
      <c r="F587">
        <f t="shared" si="35"/>
        <v>6</v>
      </c>
      <c r="G587">
        <v>4</v>
      </c>
      <c r="H587">
        <f t="shared" si="36"/>
        <v>4</v>
      </c>
      <c r="I587">
        <v>5</v>
      </c>
      <c r="L587">
        <f t="shared" si="41"/>
        <v>6</v>
      </c>
    </row>
    <row r="588" spans="1:12" x14ac:dyDescent="0.25">
      <c r="A588">
        <v>28</v>
      </c>
      <c r="B588">
        <v>7</v>
      </c>
      <c r="D588">
        <v>6</v>
      </c>
      <c r="E588">
        <f t="shared" si="33"/>
        <v>4</v>
      </c>
      <c r="F588">
        <f t="shared" si="35"/>
        <v>6</v>
      </c>
      <c r="G588">
        <v>4</v>
      </c>
      <c r="H588">
        <f t="shared" si="36"/>
        <v>4</v>
      </c>
      <c r="I588">
        <v>5</v>
      </c>
      <c r="L588">
        <f t="shared" si="41"/>
        <v>6</v>
      </c>
    </row>
    <row r="589" spans="1:12" x14ac:dyDescent="0.25">
      <c r="A589">
        <v>29</v>
      </c>
      <c r="B589">
        <v>7</v>
      </c>
      <c r="D589">
        <v>6</v>
      </c>
      <c r="E589">
        <f t="shared" si="33"/>
        <v>4</v>
      </c>
      <c r="F589">
        <f t="shared" si="35"/>
        <v>6</v>
      </c>
      <c r="G589">
        <v>4</v>
      </c>
      <c r="H589">
        <f t="shared" si="36"/>
        <v>4</v>
      </c>
      <c r="I589">
        <v>5</v>
      </c>
      <c r="L589">
        <f t="shared" si="41"/>
        <v>5</v>
      </c>
    </row>
    <row r="590" spans="1:12" x14ac:dyDescent="0.25">
      <c r="A590">
        <v>30</v>
      </c>
      <c r="B590">
        <v>7</v>
      </c>
      <c r="D590">
        <v>6</v>
      </c>
      <c r="E590">
        <f t="shared" si="33"/>
        <v>4</v>
      </c>
      <c r="F590">
        <f t="shared" si="35"/>
        <v>6</v>
      </c>
      <c r="G590">
        <v>4</v>
      </c>
      <c r="H590">
        <f t="shared" si="36"/>
        <v>4</v>
      </c>
      <c r="I590">
        <v>5</v>
      </c>
      <c r="L590">
        <f t="shared" si="41"/>
        <v>5</v>
      </c>
    </row>
    <row r="591" spans="1:12" x14ac:dyDescent="0.25">
      <c r="A591">
        <v>31</v>
      </c>
      <c r="B591">
        <v>7</v>
      </c>
      <c r="D591">
        <v>6</v>
      </c>
      <c r="E591">
        <f t="shared" si="33"/>
        <v>4</v>
      </c>
      <c r="F591">
        <f t="shared" si="35"/>
        <v>6</v>
      </c>
      <c r="G591">
        <v>4</v>
      </c>
      <c r="H591">
        <f t="shared" si="36"/>
        <v>4</v>
      </c>
      <c r="I591">
        <v>5</v>
      </c>
      <c r="L591">
        <f t="shared" si="41"/>
        <v>5</v>
      </c>
    </row>
    <row r="592" spans="1:12" x14ac:dyDescent="0.25">
      <c r="A592">
        <v>32</v>
      </c>
      <c r="B592">
        <v>7</v>
      </c>
      <c r="D592">
        <v>6</v>
      </c>
      <c r="E592">
        <f t="shared" si="33"/>
        <v>4</v>
      </c>
      <c r="F592">
        <f t="shared" si="35"/>
        <v>6</v>
      </c>
      <c r="G592">
        <v>4</v>
      </c>
      <c r="H592">
        <f t="shared" si="36"/>
        <v>4</v>
      </c>
      <c r="I592">
        <v>5</v>
      </c>
      <c r="L592">
        <f t="shared" si="41"/>
        <v>5</v>
      </c>
    </row>
    <row r="593" spans="1:12" x14ac:dyDescent="0.25">
      <c r="A593">
        <v>33</v>
      </c>
      <c r="B593">
        <v>7</v>
      </c>
      <c r="D593">
        <v>6</v>
      </c>
      <c r="E593">
        <f t="shared" si="33"/>
        <v>4</v>
      </c>
      <c r="F593">
        <f t="shared" si="35"/>
        <v>6</v>
      </c>
      <c r="G593">
        <v>4</v>
      </c>
      <c r="H593">
        <f t="shared" si="36"/>
        <v>4</v>
      </c>
      <c r="I593">
        <v>5</v>
      </c>
      <c r="L593">
        <f t="shared" si="41"/>
        <v>5</v>
      </c>
    </row>
    <row r="594" spans="1:12" x14ac:dyDescent="0.25">
      <c r="A594">
        <v>34</v>
      </c>
      <c r="B594">
        <v>7</v>
      </c>
      <c r="D594">
        <v>6</v>
      </c>
      <c r="E594">
        <f t="shared" si="33"/>
        <v>4</v>
      </c>
      <c r="F594">
        <f t="shared" si="35"/>
        <v>6</v>
      </c>
      <c r="G594">
        <v>4</v>
      </c>
      <c r="H594">
        <f t="shared" si="36"/>
        <v>4</v>
      </c>
      <c r="I594">
        <v>5</v>
      </c>
    </row>
    <row r="595" spans="1:12" x14ac:dyDescent="0.25">
      <c r="A595">
        <v>35</v>
      </c>
      <c r="B595">
        <v>7</v>
      </c>
      <c r="D595">
        <v>6</v>
      </c>
      <c r="E595">
        <f t="shared" si="33"/>
        <v>4</v>
      </c>
      <c r="F595">
        <f t="shared" si="35"/>
        <v>6</v>
      </c>
      <c r="G595">
        <v>4</v>
      </c>
      <c r="H595">
        <f t="shared" si="36"/>
        <v>4</v>
      </c>
      <c r="I595">
        <v>5</v>
      </c>
    </row>
    <row r="596" spans="1:12" x14ac:dyDescent="0.25">
      <c r="A596">
        <v>36</v>
      </c>
      <c r="B596">
        <v>7</v>
      </c>
      <c r="D596">
        <v>6</v>
      </c>
      <c r="E596">
        <f t="shared" si="33"/>
        <v>4</v>
      </c>
      <c r="F596">
        <f t="shared" si="35"/>
        <v>6</v>
      </c>
      <c r="G596">
        <v>4</v>
      </c>
      <c r="H596">
        <f t="shared" si="36"/>
        <v>4</v>
      </c>
      <c r="I596">
        <v>5</v>
      </c>
    </row>
    <row r="597" spans="1:12" x14ac:dyDescent="0.25">
      <c r="A597" t="s">
        <v>551</v>
      </c>
      <c r="B597" t="s">
        <v>111</v>
      </c>
      <c r="C597" t="s">
        <v>112</v>
      </c>
      <c r="D597" t="s">
        <v>113</v>
      </c>
      <c r="E597" t="s">
        <v>114</v>
      </c>
      <c r="F597" t="s">
        <v>115</v>
      </c>
      <c r="G597" t="s">
        <v>116</v>
      </c>
      <c r="H597" t="s">
        <v>353</v>
      </c>
      <c r="I597" t="s">
        <v>118</v>
      </c>
      <c r="J597" t="s">
        <v>119</v>
      </c>
      <c r="K597" t="s">
        <v>499</v>
      </c>
      <c r="L597" t="s">
        <v>500</v>
      </c>
    </row>
    <row r="598" spans="1:12" x14ac:dyDescent="0.25">
      <c r="A598">
        <v>1</v>
      </c>
      <c r="B598">
        <v>20</v>
      </c>
      <c r="C598">
        <f>B598</f>
        <v>20</v>
      </c>
      <c r="D598">
        <v>20</v>
      </c>
      <c r="E598">
        <f>D598</f>
        <v>20</v>
      </c>
      <c r="F598">
        <f>D598</f>
        <v>20</v>
      </c>
      <c r="G598">
        <v>20</v>
      </c>
      <c r="H598">
        <f>G598</f>
        <v>20</v>
      </c>
      <c r="I598">
        <v>20</v>
      </c>
      <c r="J598">
        <f>I598</f>
        <v>20</v>
      </c>
      <c r="K598">
        <f>B598</f>
        <v>20</v>
      </c>
      <c r="L598">
        <f>D598</f>
        <v>20</v>
      </c>
    </row>
    <row r="599" spans="1:12" x14ac:dyDescent="0.25">
      <c r="A599">
        <v>2</v>
      </c>
      <c r="B599">
        <v>20</v>
      </c>
      <c r="C599">
        <f t="shared" ref="C599:C620" si="42">B599</f>
        <v>20</v>
      </c>
      <c r="D599">
        <v>20</v>
      </c>
      <c r="E599">
        <f t="shared" ref="E599:E633" si="43">D599</f>
        <v>20</v>
      </c>
      <c r="F599">
        <f t="shared" ref="F599:F633" si="44">D599</f>
        <v>20</v>
      </c>
      <c r="G599">
        <v>20</v>
      </c>
      <c r="H599">
        <f t="shared" ref="H599:H633" si="45">G599</f>
        <v>20</v>
      </c>
      <c r="I599">
        <v>20</v>
      </c>
      <c r="J599">
        <f t="shared" ref="J599" si="46">I599</f>
        <v>20</v>
      </c>
      <c r="K599">
        <f t="shared" ref="K599:K618" si="47">B599</f>
        <v>20</v>
      </c>
      <c r="L599">
        <f t="shared" ref="L599:L603" si="48">D599</f>
        <v>20</v>
      </c>
    </row>
    <row r="600" spans="1:12" x14ac:dyDescent="0.25">
      <c r="A600">
        <v>3</v>
      </c>
      <c r="B600">
        <v>20</v>
      </c>
      <c r="C600">
        <f t="shared" si="42"/>
        <v>20</v>
      </c>
      <c r="D600">
        <f t="shared" ref="D600:D614" si="49">D598-2</f>
        <v>18</v>
      </c>
      <c r="E600">
        <f t="shared" si="43"/>
        <v>18</v>
      </c>
      <c r="F600">
        <f t="shared" si="44"/>
        <v>18</v>
      </c>
      <c r="G600">
        <v>20</v>
      </c>
      <c r="H600">
        <f t="shared" si="45"/>
        <v>20</v>
      </c>
      <c r="I600">
        <v>20</v>
      </c>
      <c r="J600">
        <f t="shared" ref="J600" si="50">I600</f>
        <v>20</v>
      </c>
      <c r="K600">
        <f t="shared" si="47"/>
        <v>20</v>
      </c>
      <c r="L600">
        <f t="shared" si="48"/>
        <v>18</v>
      </c>
    </row>
    <row r="601" spans="1:12" x14ac:dyDescent="0.25">
      <c r="A601">
        <v>4</v>
      </c>
      <c r="B601">
        <f t="shared" ref="B601:B615" si="51">B598-2</f>
        <v>18</v>
      </c>
      <c r="C601">
        <f t="shared" si="42"/>
        <v>18</v>
      </c>
      <c r="D601">
        <f t="shared" si="49"/>
        <v>18</v>
      </c>
      <c r="E601">
        <f t="shared" si="43"/>
        <v>18</v>
      </c>
      <c r="F601">
        <f t="shared" si="44"/>
        <v>18</v>
      </c>
      <c r="G601">
        <v>20</v>
      </c>
      <c r="H601">
        <f t="shared" si="45"/>
        <v>20</v>
      </c>
      <c r="I601">
        <v>20</v>
      </c>
      <c r="J601">
        <f t="shared" ref="J601" si="52">I601</f>
        <v>20</v>
      </c>
      <c r="K601">
        <f t="shared" si="47"/>
        <v>18</v>
      </c>
      <c r="L601">
        <f t="shared" si="48"/>
        <v>18</v>
      </c>
    </row>
    <row r="602" spans="1:12" x14ac:dyDescent="0.25">
      <c r="A602">
        <v>5</v>
      </c>
      <c r="B602">
        <f t="shared" si="51"/>
        <v>18</v>
      </c>
      <c r="C602">
        <f t="shared" si="42"/>
        <v>18</v>
      </c>
      <c r="D602">
        <f t="shared" si="49"/>
        <v>16</v>
      </c>
      <c r="E602">
        <f t="shared" si="43"/>
        <v>16</v>
      </c>
      <c r="F602">
        <f t="shared" si="44"/>
        <v>16</v>
      </c>
      <c r="G602">
        <v>20</v>
      </c>
      <c r="H602">
        <f t="shared" si="45"/>
        <v>20</v>
      </c>
      <c r="I602">
        <f>I598-1</f>
        <v>19</v>
      </c>
      <c r="J602">
        <f t="shared" ref="J602" si="53">I602</f>
        <v>19</v>
      </c>
      <c r="K602">
        <f t="shared" si="47"/>
        <v>18</v>
      </c>
      <c r="L602">
        <f t="shared" si="48"/>
        <v>16</v>
      </c>
    </row>
    <row r="603" spans="1:12" x14ac:dyDescent="0.25">
      <c r="A603">
        <v>6</v>
      </c>
      <c r="B603">
        <f t="shared" si="51"/>
        <v>18</v>
      </c>
      <c r="C603">
        <f t="shared" si="42"/>
        <v>18</v>
      </c>
      <c r="D603">
        <f t="shared" si="49"/>
        <v>16</v>
      </c>
      <c r="E603">
        <f t="shared" si="43"/>
        <v>16</v>
      </c>
      <c r="F603">
        <f t="shared" si="44"/>
        <v>16</v>
      </c>
      <c r="G603">
        <f>G598-1</f>
        <v>19</v>
      </c>
      <c r="H603">
        <f t="shared" si="45"/>
        <v>19</v>
      </c>
      <c r="I603">
        <f>I599-1</f>
        <v>19</v>
      </c>
      <c r="J603">
        <f t="shared" ref="J603" si="54">I603</f>
        <v>19</v>
      </c>
      <c r="K603">
        <f t="shared" si="47"/>
        <v>18</v>
      </c>
      <c r="L603">
        <f t="shared" si="48"/>
        <v>16</v>
      </c>
    </row>
    <row r="604" spans="1:12" x14ac:dyDescent="0.25">
      <c r="A604">
        <v>7</v>
      </c>
      <c r="B604">
        <f t="shared" si="51"/>
        <v>16</v>
      </c>
      <c r="C604">
        <f t="shared" si="42"/>
        <v>16</v>
      </c>
      <c r="D604">
        <f t="shared" si="49"/>
        <v>14</v>
      </c>
      <c r="E604">
        <f t="shared" si="43"/>
        <v>14</v>
      </c>
      <c r="F604">
        <f t="shared" si="44"/>
        <v>14</v>
      </c>
      <c r="G604">
        <f t="shared" ref="G604:G607" si="55">G599-1</f>
        <v>19</v>
      </c>
      <c r="H604">
        <f t="shared" si="45"/>
        <v>19</v>
      </c>
      <c r="I604">
        <f>I600-1</f>
        <v>19</v>
      </c>
      <c r="J604">
        <f t="shared" ref="J604" si="56">I604</f>
        <v>19</v>
      </c>
      <c r="K604">
        <f t="shared" si="47"/>
        <v>16</v>
      </c>
      <c r="L604">
        <f>MIN($D$604,I598)</f>
        <v>14</v>
      </c>
    </row>
    <row r="605" spans="1:12" x14ac:dyDescent="0.25">
      <c r="A605">
        <v>8</v>
      </c>
      <c r="B605">
        <f t="shared" si="51"/>
        <v>16</v>
      </c>
      <c r="C605">
        <f t="shared" si="42"/>
        <v>16</v>
      </c>
      <c r="D605">
        <f t="shared" si="49"/>
        <v>14</v>
      </c>
      <c r="E605">
        <f t="shared" si="43"/>
        <v>14</v>
      </c>
      <c r="F605">
        <f t="shared" si="44"/>
        <v>14</v>
      </c>
      <c r="G605">
        <f t="shared" si="55"/>
        <v>19</v>
      </c>
      <c r="H605">
        <f t="shared" si="45"/>
        <v>19</v>
      </c>
      <c r="I605">
        <f>I601-1</f>
        <v>19</v>
      </c>
      <c r="J605">
        <f t="shared" ref="J605" si="57">I605</f>
        <v>19</v>
      </c>
      <c r="K605">
        <f t="shared" si="47"/>
        <v>16</v>
      </c>
      <c r="L605">
        <f t="shared" ref="L605:L607" si="58">MIN($D$604,I599)</f>
        <v>14</v>
      </c>
    </row>
    <row r="606" spans="1:12" x14ac:dyDescent="0.25">
      <c r="A606">
        <v>9</v>
      </c>
      <c r="B606">
        <f t="shared" si="51"/>
        <v>16</v>
      </c>
      <c r="C606">
        <f t="shared" si="42"/>
        <v>16</v>
      </c>
      <c r="D606">
        <f t="shared" si="49"/>
        <v>12</v>
      </c>
      <c r="E606">
        <f t="shared" si="43"/>
        <v>12</v>
      </c>
      <c r="F606">
        <f t="shared" si="44"/>
        <v>12</v>
      </c>
      <c r="G606">
        <f t="shared" si="55"/>
        <v>19</v>
      </c>
      <c r="H606">
        <f t="shared" si="45"/>
        <v>19</v>
      </c>
      <c r="I606">
        <f>I602-3</f>
        <v>16</v>
      </c>
      <c r="J606">
        <f t="shared" ref="J606" si="59">I606</f>
        <v>16</v>
      </c>
      <c r="K606">
        <f t="shared" si="47"/>
        <v>16</v>
      </c>
      <c r="L606">
        <f t="shared" si="58"/>
        <v>14</v>
      </c>
    </row>
    <row r="607" spans="1:12" x14ac:dyDescent="0.25">
      <c r="A607">
        <v>10</v>
      </c>
      <c r="B607">
        <f t="shared" si="51"/>
        <v>14</v>
      </c>
      <c r="C607">
        <f t="shared" si="42"/>
        <v>14</v>
      </c>
      <c r="D607">
        <f t="shared" si="49"/>
        <v>12</v>
      </c>
      <c r="E607">
        <f t="shared" si="43"/>
        <v>12</v>
      </c>
      <c r="F607">
        <f t="shared" si="44"/>
        <v>12</v>
      </c>
      <c r="G607">
        <f t="shared" si="55"/>
        <v>19</v>
      </c>
      <c r="H607">
        <f t="shared" si="45"/>
        <v>19</v>
      </c>
      <c r="I607">
        <f t="shared" ref="I607:I609" si="60">I603-3</f>
        <v>16</v>
      </c>
      <c r="J607">
        <f t="shared" ref="J607" si="61">I607</f>
        <v>16</v>
      </c>
      <c r="K607">
        <f t="shared" si="47"/>
        <v>14</v>
      </c>
      <c r="L607">
        <f t="shared" si="58"/>
        <v>14</v>
      </c>
    </row>
    <row r="608" spans="1:12" x14ac:dyDescent="0.25">
      <c r="A608">
        <v>11</v>
      </c>
      <c r="B608">
        <f t="shared" si="51"/>
        <v>14</v>
      </c>
      <c r="C608">
        <f t="shared" si="42"/>
        <v>14</v>
      </c>
      <c r="D608">
        <f t="shared" si="49"/>
        <v>10</v>
      </c>
      <c r="E608">
        <f t="shared" si="43"/>
        <v>10</v>
      </c>
      <c r="F608">
        <f t="shared" si="44"/>
        <v>10</v>
      </c>
      <c r="G608">
        <f>G603-3</f>
        <v>16</v>
      </c>
      <c r="H608">
        <f t="shared" si="45"/>
        <v>16</v>
      </c>
      <c r="I608">
        <f t="shared" si="60"/>
        <v>16</v>
      </c>
      <c r="J608">
        <f t="shared" ref="J608" si="62">I608</f>
        <v>16</v>
      </c>
      <c r="K608">
        <f t="shared" si="47"/>
        <v>14</v>
      </c>
      <c r="L608">
        <f>MIN($D$604,I602,D598)</f>
        <v>14</v>
      </c>
    </row>
    <row r="609" spans="1:12" x14ac:dyDescent="0.25">
      <c r="A609">
        <v>12</v>
      </c>
      <c r="B609">
        <f t="shared" si="51"/>
        <v>14</v>
      </c>
      <c r="C609">
        <f t="shared" si="42"/>
        <v>14</v>
      </c>
      <c r="D609">
        <f t="shared" si="49"/>
        <v>10</v>
      </c>
      <c r="E609">
        <f t="shared" si="43"/>
        <v>10</v>
      </c>
      <c r="F609">
        <f t="shared" si="44"/>
        <v>10</v>
      </c>
      <c r="G609">
        <f t="shared" ref="G609:G617" si="63">G604-3</f>
        <v>16</v>
      </c>
      <c r="H609">
        <f t="shared" si="45"/>
        <v>16</v>
      </c>
      <c r="I609">
        <f t="shared" si="60"/>
        <v>16</v>
      </c>
      <c r="J609">
        <f t="shared" ref="J609" si="64">I609</f>
        <v>16</v>
      </c>
      <c r="K609">
        <f t="shared" si="47"/>
        <v>14</v>
      </c>
      <c r="L609">
        <f t="shared" ref="L609:L630" si="65">MIN($D$604,I603,D599)</f>
        <v>14</v>
      </c>
    </row>
    <row r="610" spans="1:12" x14ac:dyDescent="0.25">
      <c r="A610">
        <v>13</v>
      </c>
      <c r="B610">
        <f t="shared" si="51"/>
        <v>12</v>
      </c>
      <c r="C610">
        <f t="shared" si="42"/>
        <v>12</v>
      </c>
      <c r="D610">
        <f t="shared" si="49"/>
        <v>8</v>
      </c>
      <c r="E610">
        <f t="shared" si="43"/>
        <v>8</v>
      </c>
      <c r="F610">
        <f t="shared" si="44"/>
        <v>8</v>
      </c>
      <c r="G610">
        <f t="shared" si="63"/>
        <v>16</v>
      </c>
      <c r="H610">
        <f t="shared" si="45"/>
        <v>16</v>
      </c>
      <c r="I610">
        <f>I606-2</f>
        <v>14</v>
      </c>
      <c r="J610">
        <f t="shared" ref="J610" si="66">I610</f>
        <v>14</v>
      </c>
      <c r="K610">
        <f t="shared" si="47"/>
        <v>12</v>
      </c>
      <c r="L610">
        <f t="shared" si="65"/>
        <v>14</v>
      </c>
    </row>
    <row r="611" spans="1:12" x14ac:dyDescent="0.25">
      <c r="A611">
        <v>14</v>
      </c>
      <c r="B611">
        <f t="shared" si="51"/>
        <v>12</v>
      </c>
      <c r="C611">
        <f t="shared" si="42"/>
        <v>12</v>
      </c>
      <c r="D611">
        <f t="shared" si="49"/>
        <v>8</v>
      </c>
      <c r="E611">
        <f t="shared" si="43"/>
        <v>8</v>
      </c>
      <c r="F611">
        <f t="shared" si="44"/>
        <v>8</v>
      </c>
      <c r="G611">
        <f t="shared" si="63"/>
        <v>16</v>
      </c>
      <c r="H611">
        <f t="shared" si="45"/>
        <v>16</v>
      </c>
      <c r="I611">
        <f t="shared" ref="I611:I617" si="67">I607-2</f>
        <v>14</v>
      </c>
      <c r="J611">
        <f t="shared" ref="J611" si="68">I611</f>
        <v>14</v>
      </c>
      <c r="K611">
        <f t="shared" si="47"/>
        <v>12</v>
      </c>
      <c r="L611">
        <f t="shared" si="65"/>
        <v>14</v>
      </c>
    </row>
    <row r="612" spans="1:12" x14ac:dyDescent="0.25">
      <c r="A612">
        <v>15</v>
      </c>
      <c r="B612">
        <f t="shared" si="51"/>
        <v>12</v>
      </c>
      <c r="C612">
        <f t="shared" si="42"/>
        <v>12</v>
      </c>
      <c r="D612">
        <f t="shared" si="49"/>
        <v>6</v>
      </c>
      <c r="E612">
        <f t="shared" si="43"/>
        <v>6</v>
      </c>
      <c r="F612">
        <f t="shared" si="44"/>
        <v>6</v>
      </c>
      <c r="G612">
        <f t="shared" si="63"/>
        <v>16</v>
      </c>
      <c r="H612">
        <f t="shared" si="45"/>
        <v>16</v>
      </c>
      <c r="I612">
        <f t="shared" si="67"/>
        <v>14</v>
      </c>
      <c r="J612">
        <f t="shared" ref="J612" si="69">I612</f>
        <v>14</v>
      </c>
      <c r="K612">
        <f t="shared" si="47"/>
        <v>12</v>
      </c>
      <c r="L612">
        <f t="shared" si="65"/>
        <v>14</v>
      </c>
    </row>
    <row r="613" spans="1:12" x14ac:dyDescent="0.25">
      <c r="A613">
        <v>16</v>
      </c>
      <c r="B613">
        <f t="shared" si="51"/>
        <v>10</v>
      </c>
      <c r="C613">
        <f t="shared" si="42"/>
        <v>10</v>
      </c>
      <c r="D613">
        <f t="shared" si="49"/>
        <v>6</v>
      </c>
      <c r="E613">
        <f t="shared" si="43"/>
        <v>6</v>
      </c>
      <c r="F613">
        <f t="shared" si="44"/>
        <v>6</v>
      </c>
      <c r="G613">
        <f t="shared" si="63"/>
        <v>13</v>
      </c>
      <c r="H613">
        <f t="shared" si="45"/>
        <v>13</v>
      </c>
      <c r="I613">
        <f t="shared" si="67"/>
        <v>14</v>
      </c>
      <c r="K613">
        <f t="shared" si="47"/>
        <v>10</v>
      </c>
      <c r="L613">
        <f t="shared" si="65"/>
        <v>14</v>
      </c>
    </row>
    <row r="614" spans="1:12" x14ac:dyDescent="0.25">
      <c r="A614">
        <v>17</v>
      </c>
      <c r="B614">
        <f t="shared" si="51"/>
        <v>10</v>
      </c>
      <c r="C614">
        <f t="shared" si="42"/>
        <v>10</v>
      </c>
      <c r="D614">
        <f t="shared" si="49"/>
        <v>4</v>
      </c>
      <c r="E614">
        <f t="shared" si="43"/>
        <v>4</v>
      </c>
      <c r="F614">
        <f t="shared" si="44"/>
        <v>4</v>
      </c>
      <c r="G614">
        <f t="shared" si="63"/>
        <v>13</v>
      </c>
      <c r="H614">
        <f t="shared" si="45"/>
        <v>13</v>
      </c>
      <c r="I614">
        <f>I610-2</f>
        <v>12</v>
      </c>
      <c r="K614">
        <f t="shared" si="47"/>
        <v>10</v>
      </c>
      <c r="L614">
        <f t="shared" si="65"/>
        <v>14</v>
      </c>
    </row>
    <row r="615" spans="1:12" x14ac:dyDescent="0.25">
      <c r="A615">
        <v>18</v>
      </c>
      <c r="B615">
        <f t="shared" si="51"/>
        <v>10</v>
      </c>
      <c r="C615">
        <f t="shared" si="42"/>
        <v>10</v>
      </c>
      <c r="D615">
        <v>4</v>
      </c>
      <c r="E615">
        <f t="shared" si="43"/>
        <v>4</v>
      </c>
      <c r="F615">
        <f t="shared" si="44"/>
        <v>4</v>
      </c>
      <c r="G615">
        <f t="shared" si="63"/>
        <v>13</v>
      </c>
      <c r="H615">
        <f t="shared" si="45"/>
        <v>13</v>
      </c>
      <c r="I615">
        <f t="shared" si="67"/>
        <v>12</v>
      </c>
      <c r="K615">
        <f t="shared" si="47"/>
        <v>10</v>
      </c>
      <c r="L615">
        <f t="shared" si="65"/>
        <v>14</v>
      </c>
    </row>
    <row r="616" spans="1:12" x14ac:dyDescent="0.25">
      <c r="A616">
        <v>19</v>
      </c>
      <c r="B616">
        <v>9</v>
      </c>
      <c r="C616">
        <f t="shared" si="42"/>
        <v>9</v>
      </c>
      <c r="D616">
        <v>4</v>
      </c>
      <c r="E616">
        <f t="shared" si="43"/>
        <v>4</v>
      </c>
      <c r="F616">
        <f t="shared" si="44"/>
        <v>4</v>
      </c>
      <c r="G616">
        <f t="shared" si="63"/>
        <v>13</v>
      </c>
      <c r="H616">
        <f t="shared" si="45"/>
        <v>13</v>
      </c>
      <c r="I616">
        <f t="shared" si="67"/>
        <v>12</v>
      </c>
      <c r="K616">
        <f t="shared" si="47"/>
        <v>9</v>
      </c>
      <c r="L616">
        <f t="shared" si="65"/>
        <v>12</v>
      </c>
    </row>
    <row r="617" spans="1:12" x14ac:dyDescent="0.25">
      <c r="A617">
        <v>20</v>
      </c>
      <c r="B617">
        <v>9</v>
      </c>
      <c r="C617">
        <f t="shared" si="42"/>
        <v>9</v>
      </c>
      <c r="D617">
        <v>4</v>
      </c>
      <c r="E617">
        <f t="shared" si="43"/>
        <v>4</v>
      </c>
      <c r="F617">
        <f t="shared" si="44"/>
        <v>4</v>
      </c>
      <c r="G617">
        <f t="shared" si="63"/>
        <v>13</v>
      </c>
      <c r="H617">
        <f t="shared" si="45"/>
        <v>13</v>
      </c>
      <c r="I617">
        <f t="shared" si="67"/>
        <v>12</v>
      </c>
      <c r="K617">
        <f t="shared" si="47"/>
        <v>9</v>
      </c>
      <c r="L617">
        <f t="shared" si="65"/>
        <v>12</v>
      </c>
    </row>
    <row r="618" spans="1:12" x14ac:dyDescent="0.25">
      <c r="A618">
        <v>21</v>
      </c>
      <c r="B618">
        <v>9</v>
      </c>
      <c r="C618">
        <f t="shared" si="42"/>
        <v>9</v>
      </c>
      <c r="D618">
        <v>4</v>
      </c>
      <c r="E618">
        <f t="shared" si="43"/>
        <v>4</v>
      </c>
      <c r="F618">
        <f t="shared" si="44"/>
        <v>4</v>
      </c>
      <c r="G618">
        <v>11</v>
      </c>
      <c r="H618">
        <f t="shared" si="45"/>
        <v>11</v>
      </c>
      <c r="I618">
        <v>10</v>
      </c>
      <c r="K618">
        <f t="shared" si="47"/>
        <v>9</v>
      </c>
      <c r="L618">
        <f t="shared" si="65"/>
        <v>10</v>
      </c>
    </row>
    <row r="619" spans="1:12" x14ac:dyDescent="0.25">
      <c r="A619">
        <v>22</v>
      </c>
      <c r="B619">
        <v>9</v>
      </c>
      <c r="C619">
        <f t="shared" si="42"/>
        <v>9</v>
      </c>
      <c r="D619">
        <v>4</v>
      </c>
      <c r="E619">
        <f t="shared" si="43"/>
        <v>4</v>
      </c>
      <c r="F619">
        <f t="shared" si="44"/>
        <v>4</v>
      </c>
      <c r="G619">
        <v>11</v>
      </c>
      <c r="H619">
        <f t="shared" si="45"/>
        <v>11</v>
      </c>
      <c r="I619">
        <v>5</v>
      </c>
      <c r="L619">
        <f t="shared" si="65"/>
        <v>10</v>
      </c>
    </row>
    <row r="620" spans="1:12" x14ac:dyDescent="0.25">
      <c r="A620">
        <v>23</v>
      </c>
      <c r="B620">
        <v>9</v>
      </c>
      <c r="C620">
        <f t="shared" si="42"/>
        <v>9</v>
      </c>
      <c r="D620">
        <v>4</v>
      </c>
      <c r="E620">
        <f t="shared" si="43"/>
        <v>4</v>
      </c>
      <c r="F620">
        <f t="shared" si="44"/>
        <v>4</v>
      </c>
      <c r="G620">
        <v>11</v>
      </c>
      <c r="H620">
        <f t="shared" si="45"/>
        <v>11</v>
      </c>
      <c r="I620">
        <v>5</v>
      </c>
      <c r="L620">
        <f t="shared" si="65"/>
        <v>8</v>
      </c>
    </row>
    <row r="621" spans="1:12" x14ac:dyDescent="0.25">
      <c r="A621">
        <v>24</v>
      </c>
      <c r="B621">
        <v>9</v>
      </c>
      <c r="D621">
        <v>4</v>
      </c>
      <c r="E621">
        <f t="shared" si="43"/>
        <v>4</v>
      </c>
      <c r="F621">
        <f t="shared" si="44"/>
        <v>4</v>
      </c>
      <c r="G621">
        <v>11</v>
      </c>
      <c r="H621">
        <f t="shared" si="45"/>
        <v>11</v>
      </c>
      <c r="I621">
        <v>5</v>
      </c>
      <c r="L621">
        <f t="shared" si="65"/>
        <v>8</v>
      </c>
    </row>
    <row r="622" spans="1:12" x14ac:dyDescent="0.25">
      <c r="A622">
        <v>25</v>
      </c>
      <c r="B622">
        <v>9</v>
      </c>
      <c r="D622">
        <v>4</v>
      </c>
      <c r="E622">
        <f t="shared" si="43"/>
        <v>4</v>
      </c>
      <c r="F622">
        <f t="shared" si="44"/>
        <v>4</v>
      </c>
      <c r="G622">
        <v>11</v>
      </c>
      <c r="H622">
        <f t="shared" si="45"/>
        <v>11</v>
      </c>
      <c r="I622">
        <v>5</v>
      </c>
      <c r="L622">
        <f t="shared" si="65"/>
        <v>6</v>
      </c>
    </row>
    <row r="623" spans="1:12" x14ac:dyDescent="0.25">
      <c r="A623">
        <v>26</v>
      </c>
      <c r="B623">
        <v>9</v>
      </c>
      <c r="D623">
        <v>4</v>
      </c>
      <c r="E623">
        <f t="shared" si="43"/>
        <v>4</v>
      </c>
      <c r="F623">
        <f t="shared" si="44"/>
        <v>4</v>
      </c>
      <c r="G623">
        <v>11</v>
      </c>
      <c r="H623">
        <f t="shared" si="45"/>
        <v>11</v>
      </c>
      <c r="I623">
        <v>5</v>
      </c>
      <c r="L623">
        <f t="shared" si="65"/>
        <v>6</v>
      </c>
    </row>
    <row r="624" spans="1:12" x14ac:dyDescent="0.25">
      <c r="A624">
        <v>27</v>
      </c>
      <c r="B624">
        <v>9</v>
      </c>
      <c r="D624">
        <v>4</v>
      </c>
      <c r="E624">
        <f t="shared" si="43"/>
        <v>4</v>
      </c>
      <c r="F624">
        <f t="shared" si="44"/>
        <v>4</v>
      </c>
      <c r="G624">
        <v>11</v>
      </c>
      <c r="H624">
        <f t="shared" si="45"/>
        <v>11</v>
      </c>
      <c r="I624">
        <v>5</v>
      </c>
      <c r="L624">
        <f t="shared" si="65"/>
        <v>4</v>
      </c>
    </row>
    <row r="625" spans="1:12" x14ac:dyDescent="0.25">
      <c r="A625">
        <v>28</v>
      </c>
      <c r="B625">
        <v>9</v>
      </c>
      <c r="D625">
        <v>4</v>
      </c>
      <c r="E625">
        <f t="shared" si="43"/>
        <v>4</v>
      </c>
      <c r="F625">
        <f t="shared" si="44"/>
        <v>4</v>
      </c>
      <c r="G625">
        <v>11</v>
      </c>
      <c r="H625">
        <f t="shared" si="45"/>
        <v>11</v>
      </c>
      <c r="I625">
        <v>5</v>
      </c>
      <c r="L625">
        <f t="shared" si="65"/>
        <v>4</v>
      </c>
    </row>
    <row r="626" spans="1:12" x14ac:dyDescent="0.25">
      <c r="A626">
        <v>29</v>
      </c>
      <c r="B626">
        <v>9</v>
      </c>
      <c r="D626">
        <v>4</v>
      </c>
      <c r="E626">
        <f t="shared" si="43"/>
        <v>4</v>
      </c>
      <c r="F626">
        <f t="shared" si="44"/>
        <v>4</v>
      </c>
      <c r="G626">
        <v>11</v>
      </c>
      <c r="H626">
        <f t="shared" si="45"/>
        <v>11</v>
      </c>
      <c r="I626">
        <v>5</v>
      </c>
      <c r="L626">
        <f t="shared" si="65"/>
        <v>4</v>
      </c>
    </row>
    <row r="627" spans="1:12" x14ac:dyDescent="0.25">
      <c r="A627">
        <v>30</v>
      </c>
      <c r="B627">
        <v>9</v>
      </c>
      <c r="D627">
        <v>4</v>
      </c>
      <c r="E627">
        <f t="shared" si="43"/>
        <v>4</v>
      </c>
      <c r="F627">
        <f t="shared" si="44"/>
        <v>4</v>
      </c>
      <c r="G627">
        <v>11</v>
      </c>
      <c r="H627">
        <f t="shared" si="45"/>
        <v>11</v>
      </c>
      <c r="I627">
        <v>5</v>
      </c>
      <c r="L627">
        <f t="shared" si="65"/>
        <v>4</v>
      </c>
    </row>
    <row r="628" spans="1:12" x14ac:dyDescent="0.25">
      <c r="A628">
        <v>31</v>
      </c>
      <c r="B628">
        <v>9</v>
      </c>
      <c r="D628">
        <v>4</v>
      </c>
      <c r="E628">
        <f t="shared" si="43"/>
        <v>4</v>
      </c>
      <c r="F628">
        <f t="shared" si="44"/>
        <v>4</v>
      </c>
      <c r="G628">
        <v>11</v>
      </c>
      <c r="H628">
        <f t="shared" si="45"/>
        <v>11</v>
      </c>
      <c r="I628">
        <v>5</v>
      </c>
      <c r="L628">
        <f t="shared" si="65"/>
        <v>4</v>
      </c>
    </row>
    <row r="629" spans="1:12" x14ac:dyDescent="0.25">
      <c r="A629">
        <v>32</v>
      </c>
      <c r="B629">
        <v>9</v>
      </c>
      <c r="D629">
        <v>4</v>
      </c>
      <c r="E629">
        <f t="shared" si="43"/>
        <v>4</v>
      </c>
      <c r="F629">
        <f t="shared" si="44"/>
        <v>4</v>
      </c>
      <c r="G629">
        <v>11</v>
      </c>
      <c r="H629">
        <f t="shared" si="45"/>
        <v>11</v>
      </c>
      <c r="I629">
        <v>5</v>
      </c>
      <c r="L629">
        <f t="shared" si="65"/>
        <v>4</v>
      </c>
    </row>
    <row r="630" spans="1:12" x14ac:dyDescent="0.25">
      <c r="A630">
        <v>33</v>
      </c>
      <c r="B630">
        <v>9</v>
      </c>
      <c r="D630">
        <v>4</v>
      </c>
      <c r="E630">
        <f t="shared" si="43"/>
        <v>4</v>
      </c>
      <c r="F630">
        <f t="shared" si="44"/>
        <v>4</v>
      </c>
      <c r="G630">
        <v>11</v>
      </c>
      <c r="H630">
        <f t="shared" si="45"/>
        <v>11</v>
      </c>
      <c r="I630">
        <v>5</v>
      </c>
      <c r="L630">
        <f t="shared" si="65"/>
        <v>4</v>
      </c>
    </row>
    <row r="631" spans="1:12" x14ac:dyDescent="0.25">
      <c r="A631">
        <v>34</v>
      </c>
      <c r="B631">
        <v>9</v>
      </c>
      <c r="D631">
        <v>4</v>
      </c>
      <c r="E631">
        <f t="shared" si="43"/>
        <v>4</v>
      </c>
      <c r="F631">
        <f t="shared" si="44"/>
        <v>4</v>
      </c>
      <c r="G631">
        <v>11</v>
      </c>
      <c r="H631">
        <f t="shared" si="45"/>
        <v>11</v>
      </c>
      <c r="I631">
        <v>5</v>
      </c>
    </row>
    <row r="632" spans="1:12" x14ac:dyDescent="0.25">
      <c r="A632">
        <v>35</v>
      </c>
      <c r="B632">
        <v>9</v>
      </c>
      <c r="D632">
        <v>4</v>
      </c>
      <c r="E632">
        <f t="shared" si="43"/>
        <v>4</v>
      </c>
      <c r="F632">
        <f t="shared" si="44"/>
        <v>4</v>
      </c>
      <c r="G632">
        <v>11</v>
      </c>
      <c r="H632">
        <f t="shared" si="45"/>
        <v>11</v>
      </c>
      <c r="I632">
        <v>5</v>
      </c>
    </row>
    <row r="633" spans="1:12" x14ac:dyDescent="0.25">
      <c r="A633">
        <v>36</v>
      </c>
      <c r="B633">
        <v>9</v>
      </c>
      <c r="D633">
        <v>4</v>
      </c>
      <c r="E633">
        <f t="shared" si="43"/>
        <v>4</v>
      </c>
      <c r="F633">
        <f t="shared" si="44"/>
        <v>4</v>
      </c>
      <c r="G633">
        <v>11</v>
      </c>
      <c r="H633">
        <f t="shared" si="45"/>
        <v>11</v>
      </c>
      <c r="I633">
        <v>5</v>
      </c>
    </row>
    <row r="634" spans="1:12" x14ac:dyDescent="0.25">
      <c r="A634" t="s">
        <v>573</v>
      </c>
      <c r="B634" t="s">
        <v>111</v>
      </c>
      <c r="C634" t="s">
        <v>112</v>
      </c>
      <c r="D634" t="s">
        <v>113</v>
      </c>
      <c r="E634" t="s">
        <v>114</v>
      </c>
      <c r="F634" t="s">
        <v>115</v>
      </c>
      <c r="G634" t="s">
        <v>116</v>
      </c>
      <c r="H634" t="s">
        <v>353</v>
      </c>
      <c r="I634" t="s">
        <v>118</v>
      </c>
      <c r="J634" t="s">
        <v>119</v>
      </c>
      <c r="K634" t="s">
        <v>499</v>
      </c>
      <c r="L634" t="s">
        <v>500</v>
      </c>
    </row>
    <row r="635" spans="1:12" x14ac:dyDescent="0.25">
      <c r="A635">
        <v>1</v>
      </c>
      <c r="B635">
        <v>1</v>
      </c>
      <c r="C635">
        <f>B635</f>
        <v>1</v>
      </c>
      <c r="D635">
        <v>1</v>
      </c>
      <c r="E635">
        <f>D635</f>
        <v>1</v>
      </c>
      <c r="F635">
        <f>D635</f>
        <v>1</v>
      </c>
      <c r="G635">
        <v>1</v>
      </c>
      <c r="H635">
        <f>G635</f>
        <v>1</v>
      </c>
      <c r="I635">
        <v>1</v>
      </c>
      <c r="J635">
        <f>I635</f>
        <v>1</v>
      </c>
      <c r="K635">
        <f>I635</f>
        <v>1</v>
      </c>
      <c r="L635">
        <f>D635</f>
        <v>1</v>
      </c>
    </row>
    <row r="636" spans="1:12" x14ac:dyDescent="0.25">
      <c r="A636">
        <v>2</v>
      </c>
      <c r="B636">
        <v>1</v>
      </c>
      <c r="C636">
        <f t="shared" ref="C636:C657" si="70">B636</f>
        <v>1</v>
      </c>
      <c r="D636">
        <v>1</v>
      </c>
      <c r="E636">
        <f t="shared" ref="E636:E670" si="71">D636</f>
        <v>1</v>
      </c>
      <c r="F636">
        <f t="shared" ref="F636:F670" si="72">D636</f>
        <v>1</v>
      </c>
      <c r="G636">
        <v>1</v>
      </c>
      <c r="H636">
        <f t="shared" ref="H636:H670" si="73">G636</f>
        <v>1</v>
      </c>
      <c r="I636">
        <v>1</v>
      </c>
      <c r="J636">
        <f t="shared" ref="J636:J649" si="74">I636</f>
        <v>1</v>
      </c>
      <c r="K636">
        <f t="shared" ref="K636:K655" si="75">I636</f>
        <v>1</v>
      </c>
      <c r="L636">
        <f t="shared" ref="L636:L639" si="76">D636</f>
        <v>1</v>
      </c>
    </row>
    <row r="637" spans="1:12" x14ac:dyDescent="0.25">
      <c r="A637">
        <v>3</v>
      </c>
      <c r="B637">
        <v>1</v>
      </c>
      <c r="C637">
        <f t="shared" si="70"/>
        <v>1</v>
      </c>
      <c r="D637">
        <v>1</v>
      </c>
      <c r="E637">
        <f t="shared" si="71"/>
        <v>1</v>
      </c>
      <c r="F637">
        <f t="shared" si="72"/>
        <v>1</v>
      </c>
      <c r="G637">
        <v>1</v>
      </c>
      <c r="H637">
        <f t="shared" si="73"/>
        <v>1</v>
      </c>
      <c r="I637">
        <v>1</v>
      </c>
      <c r="J637">
        <f t="shared" si="74"/>
        <v>1</v>
      </c>
      <c r="K637">
        <f t="shared" si="75"/>
        <v>1</v>
      </c>
      <c r="L637">
        <f t="shared" si="76"/>
        <v>1</v>
      </c>
    </row>
    <row r="638" spans="1:12" x14ac:dyDescent="0.25">
      <c r="A638">
        <v>4</v>
      </c>
      <c r="B638">
        <v>1</v>
      </c>
      <c r="C638">
        <f t="shared" si="70"/>
        <v>1</v>
      </c>
      <c r="D638">
        <v>1</v>
      </c>
      <c r="E638">
        <f t="shared" si="71"/>
        <v>1</v>
      </c>
      <c r="F638">
        <f t="shared" si="72"/>
        <v>1</v>
      </c>
      <c r="G638">
        <v>1</v>
      </c>
      <c r="H638">
        <f t="shared" si="73"/>
        <v>1</v>
      </c>
      <c r="I638">
        <v>1</v>
      </c>
      <c r="J638">
        <f t="shared" si="74"/>
        <v>1</v>
      </c>
      <c r="K638">
        <f t="shared" si="75"/>
        <v>1</v>
      </c>
      <c r="L638">
        <f t="shared" si="76"/>
        <v>1</v>
      </c>
    </row>
    <row r="639" spans="1:12" x14ac:dyDescent="0.25">
      <c r="A639">
        <v>5</v>
      </c>
      <c r="B639">
        <v>1</v>
      </c>
      <c r="C639">
        <f t="shared" si="70"/>
        <v>1</v>
      </c>
      <c r="D639">
        <v>1</v>
      </c>
      <c r="E639">
        <f t="shared" si="71"/>
        <v>1</v>
      </c>
      <c r="F639">
        <f t="shared" si="72"/>
        <v>1</v>
      </c>
      <c r="G639">
        <v>1</v>
      </c>
      <c r="H639">
        <f t="shared" si="73"/>
        <v>1</v>
      </c>
      <c r="I639">
        <v>1</v>
      </c>
      <c r="J639">
        <f t="shared" si="74"/>
        <v>1</v>
      </c>
      <c r="K639">
        <f t="shared" si="75"/>
        <v>1</v>
      </c>
      <c r="L639">
        <f t="shared" si="76"/>
        <v>1</v>
      </c>
    </row>
    <row r="640" spans="1:12" x14ac:dyDescent="0.25">
      <c r="A640">
        <v>6</v>
      </c>
      <c r="B640">
        <v>1</v>
      </c>
      <c r="C640">
        <f t="shared" si="70"/>
        <v>1</v>
      </c>
      <c r="D640">
        <v>1</v>
      </c>
      <c r="E640">
        <f t="shared" si="71"/>
        <v>1</v>
      </c>
      <c r="F640">
        <f t="shared" si="72"/>
        <v>1</v>
      </c>
      <c r="G640">
        <v>1</v>
      </c>
      <c r="H640">
        <f t="shared" si="73"/>
        <v>1</v>
      </c>
      <c r="I640">
        <v>1</v>
      </c>
      <c r="J640">
        <f t="shared" si="74"/>
        <v>1</v>
      </c>
      <c r="K640">
        <f t="shared" si="75"/>
        <v>1</v>
      </c>
      <c r="L640">
        <f>I635</f>
        <v>1</v>
      </c>
    </row>
    <row r="641" spans="1:12" x14ac:dyDescent="0.25">
      <c r="A641">
        <v>7</v>
      </c>
      <c r="B641">
        <v>1</v>
      </c>
      <c r="C641">
        <f t="shared" si="70"/>
        <v>1</v>
      </c>
      <c r="D641">
        <v>1.5</v>
      </c>
      <c r="E641">
        <f t="shared" si="71"/>
        <v>1.5</v>
      </c>
      <c r="F641">
        <f t="shared" si="72"/>
        <v>1.5</v>
      </c>
      <c r="G641">
        <v>1</v>
      </c>
      <c r="H641">
        <f t="shared" si="73"/>
        <v>1</v>
      </c>
      <c r="I641">
        <v>1</v>
      </c>
      <c r="J641">
        <f t="shared" si="74"/>
        <v>1</v>
      </c>
      <c r="K641">
        <f t="shared" si="75"/>
        <v>1</v>
      </c>
      <c r="L641">
        <f>D641</f>
        <v>1.5</v>
      </c>
    </row>
    <row r="642" spans="1:12" x14ac:dyDescent="0.25">
      <c r="A642">
        <v>8</v>
      </c>
      <c r="B642">
        <v>1</v>
      </c>
      <c r="C642">
        <f t="shared" si="70"/>
        <v>1</v>
      </c>
      <c r="D642">
        <v>1.5</v>
      </c>
      <c r="E642">
        <f t="shared" si="71"/>
        <v>1.5</v>
      </c>
      <c r="F642">
        <f t="shared" si="72"/>
        <v>1.5</v>
      </c>
      <c r="G642">
        <v>1</v>
      </c>
      <c r="H642">
        <f t="shared" si="73"/>
        <v>1</v>
      </c>
      <c r="I642">
        <v>1</v>
      </c>
      <c r="J642">
        <f t="shared" si="74"/>
        <v>1</v>
      </c>
      <c r="K642">
        <f t="shared" si="75"/>
        <v>1</v>
      </c>
      <c r="L642">
        <f>L641</f>
        <v>1.5</v>
      </c>
    </row>
    <row r="643" spans="1:12" x14ac:dyDescent="0.25">
      <c r="A643">
        <v>9</v>
      </c>
      <c r="B643">
        <v>1</v>
      </c>
      <c r="C643">
        <f t="shared" si="70"/>
        <v>1</v>
      </c>
      <c r="D643">
        <v>1.5</v>
      </c>
      <c r="E643">
        <f t="shared" si="71"/>
        <v>1.5</v>
      </c>
      <c r="F643">
        <f t="shared" si="72"/>
        <v>1.5</v>
      </c>
      <c r="G643">
        <v>1</v>
      </c>
      <c r="H643">
        <f t="shared" si="73"/>
        <v>1</v>
      </c>
      <c r="I643">
        <v>1</v>
      </c>
      <c r="J643">
        <f t="shared" si="74"/>
        <v>1</v>
      </c>
      <c r="K643">
        <f t="shared" si="75"/>
        <v>1</v>
      </c>
      <c r="L643">
        <f t="shared" ref="L643:L667" si="77">L642</f>
        <v>1.5</v>
      </c>
    </row>
    <row r="644" spans="1:12" x14ac:dyDescent="0.25">
      <c r="A644">
        <v>10</v>
      </c>
      <c r="B644">
        <v>1</v>
      </c>
      <c r="C644">
        <f t="shared" si="70"/>
        <v>1</v>
      </c>
      <c r="D644">
        <v>1.5</v>
      </c>
      <c r="E644">
        <f t="shared" si="71"/>
        <v>1.5</v>
      </c>
      <c r="F644">
        <f t="shared" si="72"/>
        <v>1.5</v>
      </c>
      <c r="G644">
        <v>1</v>
      </c>
      <c r="H644">
        <f t="shared" si="73"/>
        <v>1</v>
      </c>
      <c r="I644">
        <v>1</v>
      </c>
      <c r="J644">
        <f t="shared" si="74"/>
        <v>1</v>
      </c>
      <c r="K644">
        <f t="shared" si="75"/>
        <v>1</v>
      </c>
      <c r="L644">
        <f t="shared" si="77"/>
        <v>1.5</v>
      </c>
    </row>
    <row r="645" spans="1:12" x14ac:dyDescent="0.25">
      <c r="A645">
        <v>11</v>
      </c>
      <c r="B645">
        <v>1</v>
      </c>
      <c r="C645">
        <f t="shared" si="70"/>
        <v>1</v>
      </c>
      <c r="D645">
        <v>1.5</v>
      </c>
      <c r="E645">
        <f t="shared" si="71"/>
        <v>1.5</v>
      </c>
      <c r="F645">
        <f t="shared" si="72"/>
        <v>1.5</v>
      </c>
      <c r="G645">
        <v>1</v>
      </c>
      <c r="H645">
        <f t="shared" si="73"/>
        <v>1</v>
      </c>
      <c r="I645">
        <v>1</v>
      </c>
      <c r="J645">
        <f t="shared" si="74"/>
        <v>1</v>
      </c>
      <c r="K645">
        <f t="shared" si="75"/>
        <v>1</v>
      </c>
      <c r="L645">
        <f t="shared" si="77"/>
        <v>1.5</v>
      </c>
    </row>
    <row r="646" spans="1:12" x14ac:dyDescent="0.25">
      <c r="A646">
        <v>12</v>
      </c>
      <c r="B646">
        <v>1</v>
      </c>
      <c r="C646">
        <f t="shared" si="70"/>
        <v>1</v>
      </c>
      <c r="D646">
        <v>1.5</v>
      </c>
      <c r="E646">
        <f t="shared" si="71"/>
        <v>1.5</v>
      </c>
      <c r="F646">
        <f t="shared" si="72"/>
        <v>1.5</v>
      </c>
      <c r="G646">
        <v>1</v>
      </c>
      <c r="H646">
        <f t="shared" si="73"/>
        <v>1</v>
      </c>
      <c r="I646">
        <v>1</v>
      </c>
      <c r="J646">
        <f t="shared" si="74"/>
        <v>1</v>
      </c>
      <c r="K646">
        <f t="shared" si="75"/>
        <v>1</v>
      </c>
      <c r="L646">
        <f t="shared" si="77"/>
        <v>1.5</v>
      </c>
    </row>
    <row r="647" spans="1:12" x14ac:dyDescent="0.25">
      <c r="A647">
        <v>13</v>
      </c>
      <c r="B647">
        <v>1</v>
      </c>
      <c r="C647">
        <f t="shared" si="70"/>
        <v>1</v>
      </c>
      <c r="D647">
        <v>2</v>
      </c>
      <c r="E647">
        <f t="shared" si="71"/>
        <v>2</v>
      </c>
      <c r="F647">
        <f t="shared" si="72"/>
        <v>2</v>
      </c>
      <c r="G647">
        <v>1</v>
      </c>
      <c r="H647">
        <f t="shared" si="73"/>
        <v>1</v>
      </c>
      <c r="I647">
        <v>1</v>
      </c>
      <c r="J647">
        <f t="shared" si="74"/>
        <v>1</v>
      </c>
      <c r="K647">
        <f t="shared" si="75"/>
        <v>1</v>
      </c>
      <c r="L647">
        <f t="shared" si="77"/>
        <v>1.5</v>
      </c>
    </row>
    <row r="648" spans="1:12" x14ac:dyDescent="0.25">
      <c r="A648">
        <v>14</v>
      </c>
      <c r="B648">
        <v>1</v>
      </c>
      <c r="C648">
        <f t="shared" si="70"/>
        <v>1</v>
      </c>
      <c r="D648">
        <v>2</v>
      </c>
      <c r="E648">
        <f t="shared" si="71"/>
        <v>2</v>
      </c>
      <c r="F648">
        <f t="shared" si="72"/>
        <v>2</v>
      </c>
      <c r="G648">
        <v>1</v>
      </c>
      <c r="H648">
        <f t="shared" si="73"/>
        <v>1</v>
      </c>
      <c r="I648">
        <v>1</v>
      </c>
      <c r="J648">
        <f t="shared" si="74"/>
        <v>1</v>
      </c>
      <c r="K648">
        <f t="shared" si="75"/>
        <v>1</v>
      </c>
      <c r="L648">
        <f t="shared" si="77"/>
        <v>1.5</v>
      </c>
    </row>
    <row r="649" spans="1:12" x14ac:dyDescent="0.25">
      <c r="A649">
        <v>15</v>
      </c>
      <c r="B649">
        <v>1</v>
      </c>
      <c r="C649">
        <f t="shared" si="70"/>
        <v>1</v>
      </c>
      <c r="D649">
        <v>2</v>
      </c>
      <c r="E649">
        <f t="shared" si="71"/>
        <v>2</v>
      </c>
      <c r="F649">
        <f t="shared" si="72"/>
        <v>2</v>
      </c>
      <c r="G649">
        <v>1</v>
      </c>
      <c r="H649">
        <f t="shared" si="73"/>
        <v>1</v>
      </c>
      <c r="I649">
        <v>1</v>
      </c>
      <c r="J649">
        <f t="shared" si="74"/>
        <v>1</v>
      </c>
      <c r="K649">
        <f t="shared" si="75"/>
        <v>1</v>
      </c>
      <c r="L649">
        <f t="shared" si="77"/>
        <v>1.5</v>
      </c>
    </row>
    <row r="650" spans="1:12" x14ac:dyDescent="0.25">
      <c r="A650">
        <v>16</v>
      </c>
      <c r="B650">
        <v>1</v>
      </c>
      <c r="C650">
        <f t="shared" si="70"/>
        <v>1</v>
      </c>
      <c r="D650">
        <v>2</v>
      </c>
      <c r="E650">
        <f t="shared" si="71"/>
        <v>2</v>
      </c>
      <c r="F650">
        <f t="shared" si="72"/>
        <v>2</v>
      </c>
      <c r="G650">
        <v>1</v>
      </c>
      <c r="H650">
        <f t="shared" si="73"/>
        <v>1</v>
      </c>
      <c r="I650">
        <v>1</v>
      </c>
      <c r="K650">
        <f t="shared" si="75"/>
        <v>1</v>
      </c>
      <c r="L650">
        <f t="shared" si="77"/>
        <v>1.5</v>
      </c>
    </row>
    <row r="651" spans="1:12" x14ac:dyDescent="0.25">
      <c r="A651">
        <v>17</v>
      </c>
      <c r="B651">
        <v>1</v>
      </c>
      <c r="C651">
        <f t="shared" si="70"/>
        <v>1</v>
      </c>
      <c r="D651">
        <v>2</v>
      </c>
      <c r="E651">
        <f t="shared" si="71"/>
        <v>2</v>
      </c>
      <c r="F651">
        <f t="shared" si="72"/>
        <v>2</v>
      </c>
      <c r="G651">
        <v>1</v>
      </c>
      <c r="H651">
        <f t="shared" si="73"/>
        <v>1</v>
      </c>
      <c r="I651">
        <v>1</v>
      </c>
      <c r="K651">
        <f t="shared" si="75"/>
        <v>1</v>
      </c>
      <c r="L651">
        <f t="shared" si="77"/>
        <v>1.5</v>
      </c>
    </row>
    <row r="652" spans="1:12" x14ac:dyDescent="0.25">
      <c r="A652">
        <v>18</v>
      </c>
      <c r="B652">
        <v>1</v>
      </c>
      <c r="C652">
        <f t="shared" si="70"/>
        <v>1</v>
      </c>
      <c r="D652">
        <v>2</v>
      </c>
      <c r="E652">
        <f t="shared" si="71"/>
        <v>2</v>
      </c>
      <c r="F652">
        <f t="shared" si="72"/>
        <v>2</v>
      </c>
      <c r="G652">
        <v>1</v>
      </c>
      <c r="H652">
        <f t="shared" si="73"/>
        <v>1</v>
      </c>
      <c r="I652">
        <v>1</v>
      </c>
      <c r="K652">
        <f t="shared" si="75"/>
        <v>1</v>
      </c>
      <c r="L652">
        <f t="shared" si="77"/>
        <v>1.5</v>
      </c>
    </row>
    <row r="653" spans="1:12" x14ac:dyDescent="0.25">
      <c r="A653">
        <v>19</v>
      </c>
      <c r="B653">
        <v>1</v>
      </c>
      <c r="C653">
        <f t="shared" si="70"/>
        <v>1</v>
      </c>
      <c r="D653">
        <v>2</v>
      </c>
      <c r="E653">
        <f t="shared" si="71"/>
        <v>2</v>
      </c>
      <c r="F653">
        <f t="shared" si="72"/>
        <v>2</v>
      </c>
      <c r="G653">
        <v>1</v>
      </c>
      <c r="H653">
        <f t="shared" si="73"/>
        <v>1</v>
      </c>
      <c r="I653">
        <v>1</v>
      </c>
      <c r="K653">
        <f t="shared" si="75"/>
        <v>1</v>
      </c>
      <c r="L653">
        <f t="shared" si="77"/>
        <v>1.5</v>
      </c>
    </row>
    <row r="654" spans="1:12" x14ac:dyDescent="0.25">
      <c r="A654">
        <v>20</v>
      </c>
      <c r="B654">
        <v>1</v>
      </c>
      <c r="C654">
        <f t="shared" si="70"/>
        <v>1</v>
      </c>
      <c r="D654">
        <v>2</v>
      </c>
      <c r="E654">
        <f t="shared" si="71"/>
        <v>2</v>
      </c>
      <c r="F654">
        <f t="shared" si="72"/>
        <v>2</v>
      </c>
      <c r="G654">
        <v>1</v>
      </c>
      <c r="H654">
        <f t="shared" si="73"/>
        <v>1</v>
      </c>
      <c r="I654">
        <v>1</v>
      </c>
      <c r="K654">
        <f t="shared" si="75"/>
        <v>1</v>
      </c>
      <c r="L654">
        <f t="shared" si="77"/>
        <v>1.5</v>
      </c>
    </row>
    <row r="655" spans="1:12" x14ac:dyDescent="0.25">
      <c r="A655">
        <v>21</v>
      </c>
      <c r="B655">
        <v>1</v>
      </c>
      <c r="C655">
        <f t="shared" si="70"/>
        <v>1</v>
      </c>
      <c r="D655">
        <v>2</v>
      </c>
      <c r="E655">
        <f t="shared" si="71"/>
        <v>2</v>
      </c>
      <c r="F655">
        <f t="shared" si="72"/>
        <v>2</v>
      </c>
      <c r="G655">
        <v>1</v>
      </c>
      <c r="H655">
        <f t="shared" si="73"/>
        <v>1</v>
      </c>
      <c r="I655">
        <v>1</v>
      </c>
      <c r="K655">
        <f t="shared" si="75"/>
        <v>1</v>
      </c>
      <c r="L655">
        <f t="shared" si="77"/>
        <v>1.5</v>
      </c>
    </row>
    <row r="656" spans="1:12" x14ac:dyDescent="0.25">
      <c r="A656">
        <v>22</v>
      </c>
      <c r="B656">
        <v>1</v>
      </c>
      <c r="C656">
        <f t="shared" si="70"/>
        <v>1</v>
      </c>
      <c r="D656">
        <v>2</v>
      </c>
      <c r="E656">
        <f t="shared" si="71"/>
        <v>2</v>
      </c>
      <c r="F656">
        <f t="shared" si="72"/>
        <v>2</v>
      </c>
      <c r="G656">
        <v>1</v>
      </c>
      <c r="H656">
        <f t="shared" si="73"/>
        <v>1</v>
      </c>
      <c r="I656">
        <v>1</v>
      </c>
      <c r="L656">
        <f t="shared" si="77"/>
        <v>1.5</v>
      </c>
    </row>
    <row r="657" spans="1:12" x14ac:dyDescent="0.25">
      <c r="A657">
        <v>23</v>
      </c>
      <c r="B657">
        <v>1</v>
      </c>
      <c r="C657">
        <f t="shared" si="70"/>
        <v>1</v>
      </c>
      <c r="D657">
        <v>2</v>
      </c>
      <c r="E657">
        <f t="shared" si="71"/>
        <v>2</v>
      </c>
      <c r="F657">
        <f t="shared" si="72"/>
        <v>2</v>
      </c>
      <c r="G657">
        <v>1</v>
      </c>
      <c r="H657">
        <f t="shared" si="73"/>
        <v>1</v>
      </c>
      <c r="I657">
        <v>1</v>
      </c>
      <c r="L657">
        <f t="shared" si="77"/>
        <v>1.5</v>
      </c>
    </row>
    <row r="658" spans="1:12" x14ac:dyDescent="0.25">
      <c r="A658">
        <v>24</v>
      </c>
      <c r="B658">
        <v>1</v>
      </c>
      <c r="D658">
        <v>2</v>
      </c>
      <c r="E658">
        <f t="shared" si="71"/>
        <v>2</v>
      </c>
      <c r="F658">
        <f t="shared" si="72"/>
        <v>2</v>
      </c>
      <c r="G658">
        <v>1</v>
      </c>
      <c r="H658">
        <f t="shared" si="73"/>
        <v>1</v>
      </c>
      <c r="I658">
        <v>1</v>
      </c>
      <c r="L658">
        <f t="shared" si="77"/>
        <v>1.5</v>
      </c>
    </row>
    <row r="659" spans="1:12" x14ac:dyDescent="0.25">
      <c r="A659">
        <v>25</v>
      </c>
      <c r="B659">
        <v>1</v>
      </c>
      <c r="D659">
        <v>2</v>
      </c>
      <c r="E659">
        <f t="shared" si="71"/>
        <v>2</v>
      </c>
      <c r="F659">
        <f t="shared" si="72"/>
        <v>2</v>
      </c>
      <c r="G659">
        <v>1</v>
      </c>
      <c r="H659">
        <f t="shared" si="73"/>
        <v>1</v>
      </c>
      <c r="I659">
        <v>1</v>
      </c>
      <c r="L659">
        <f t="shared" si="77"/>
        <v>1.5</v>
      </c>
    </row>
    <row r="660" spans="1:12" x14ac:dyDescent="0.25">
      <c r="A660">
        <v>26</v>
      </c>
      <c r="B660">
        <v>1</v>
      </c>
      <c r="D660">
        <v>2</v>
      </c>
      <c r="E660">
        <f t="shared" si="71"/>
        <v>2</v>
      </c>
      <c r="F660">
        <f t="shared" si="72"/>
        <v>2</v>
      </c>
      <c r="G660">
        <v>1</v>
      </c>
      <c r="H660">
        <f t="shared" si="73"/>
        <v>1</v>
      </c>
      <c r="I660">
        <v>1</v>
      </c>
      <c r="L660">
        <f t="shared" si="77"/>
        <v>1.5</v>
      </c>
    </row>
    <row r="661" spans="1:12" x14ac:dyDescent="0.25">
      <c r="A661">
        <v>27</v>
      </c>
      <c r="B661">
        <v>1</v>
      </c>
      <c r="D661">
        <v>2</v>
      </c>
      <c r="E661">
        <f t="shared" si="71"/>
        <v>2</v>
      </c>
      <c r="F661">
        <f t="shared" si="72"/>
        <v>2</v>
      </c>
      <c r="G661">
        <v>1</v>
      </c>
      <c r="H661">
        <f t="shared" si="73"/>
        <v>1</v>
      </c>
      <c r="I661">
        <v>1</v>
      </c>
      <c r="L661">
        <f t="shared" si="77"/>
        <v>1.5</v>
      </c>
    </row>
    <row r="662" spans="1:12" x14ac:dyDescent="0.25">
      <c r="A662">
        <v>28</v>
      </c>
      <c r="B662">
        <v>1</v>
      </c>
      <c r="D662">
        <v>2</v>
      </c>
      <c r="E662">
        <f t="shared" si="71"/>
        <v>2</v>
      </c>
      <c r="F662">
        <f t="shared" si="72"/>
        <v>2</v>
      </c>
      <c r="G662">
        <v>1</v>
      </c>
      <c r="H662">
        <f t="shared" si="73"/>
        <v>1</v>
      </c>
      <c r="I662">
        <v>1</v>
      </c>
      <c r="L662">
        <f t="shared" si="77"/>
        <v>1.5</v>
      </c>
    </row>
    <row r="663" spans="1:12" x14ac:dyDescent="0.25">
      <c r="A663">
        <v>29</v>
      </c>
      <c r="B663">
        <v>1</v>
      </c>
      <c r="D663">
        <v>2</v>
      </c>
      <c r="E663">
        <f t="shared" si="71"/>
        <v>2</v>
      </c>
      <c r="F663">
        <f t="shared" si="72"/>
        <v>2</v>
      </c>
      <c r="G663">
        <v>1</v>
      </c>
      <c r="H663">
        <f t="shared" si="73"/>
        <v>1</v>
      </c>
      <c r="I663">
        <v>1</v>
      </c>
      <c r="L663">
        <f t="shared" si="77"/>
        <v>1.5</v>
      </c>
    </row>
    <row r="664" spans="1:12" x14ac:dyDescent="0.25">
      <c r="A664">
        <v>30</v>
      </c>
      <c r="B664">
        <v>1</v>
      </c>
      <c r="D664">
        <v>2</v>
      </c>
      <c r="E664">
        <f t="shared" si="71"/>
        <v>2</v>
      </c>
      <c r="F664">
        <f t="shared" si="72"/>
        <v>2</v>
      </c>
      <c r="G664">
        <v>1</v>
      </c>
      <c r="H664">
        <f t="shared" si="73"/>
        <v>1</v>
      </c>
      <c r="I664">
        <v>1</v>
      </c>
      <c r="L664">
        <f t="shared" si="77"/>
        <v>1.5</v>
      </c>
    </row>
    <row r="665" spans="1:12" x14ac:dyDescent="0.25">
      <c r="A665">
        <v>31</v>
      </c>
      <c r="B665">
        <v>1</v>
      </c>
      <c r="D665">
        <v>2</v>
      </c>
      <c r="E665">
        <f t="shared" si="71"/>
        <v>2</v>
      </c>
      <c r="F665">
        <f t="shared" si="72"/>
        <v>2</v>
      </c>
      <c r="G665">
        <v>1</v>
      </c>
      <c r="H665">
        <f t="shared" si="73"/>
        <v>1</v>
      </c>
      <c r="I665">
        <v>1</v>
      </c>
      <c r="L665">
        <f t="shared" si="77"/>
        <v>1.5</v>
      </c>
    </row>
    <row r="666" spans="1:12" x14ac:dyDescent="0.25">
      <c r="A666">
        <v>32</v>
      </c>
      <c r="B666">
        <v>1</v>
      </c>
      <c r="D666">
        <v>2</v>
      </c>
      <c r="E666">
        <f t="shared" si="71"/>
        <v>2</v>
      </c>
      <c r="F666">
        <f t="shared" si="72"/>
        <v>2</v>
      </c>
      <c r="G666">
        <v>1</v>
      </c>
      <c r="H666">
        <f t="shared" si="73"/>
        <v>1</v>
      </c>
      <c r="I666">
        <v>1</v>
      </c>
      <c r="L666">
        <f t="shared" si="77"/>
        <v>1.5</v>
      </c>
    </row>
    <row r="667" spans="1:12" x14ac:dyDescent="0.25">
      <c r="A667">
        <v>33</v>
      </c>
      <c r="B667">
        <v>1</v>
      </c>
      <c r="D667">
        <v>2</v>
      </c>
      <c r="E667">
        <f t="shared" si="71"/>
        <v>2</v>
      </c>
      <c r="F667">
        <f t="shared" si="72"/>
        <v>2</v>
      </c>
      <c r="G667">
        <v>1</v>
      </c>
      <c r="H667">
        <f t="shared" si="73"/>
        <v>1</v>
      </c>
      <c r="I667">
        <v>1</v>
      </c>
      <c r="L667">
        <f t="shared" si="77"/>
        <v>1.5</v>
      </c>
    </row>
    <row r="668" spans="1:12" x14ac:dyDescent="0.25">
      <c r="A668">
        <v>34</v>
      </c>
      <c r="B668">
        <v>1</v>
      </c>
      <c r="D668">
        <v>2</v>
      </c>
      <c r="E668">
        <f t="shared" si="71"/>
        <v>2</v>
      </c>
      <c r="F668">
        <f t="shared" si="72"/>
        <v>2</v>
      </c>
      <c r="G668">
        <v>1</v>
      </c>
      <c r="H668">
        <f t="shared" si="73"/>
        <v>1</v>
      </c>
      <c r="I668">
        <v>1</v>
      </c>
    </row>
    <row r="669" spans="1:12" x14ac:dyDescent="0.25">
      <c r="A669">
        <v>35</v>
      </c>
      <c r="B669">
        <v>1</v>
      </c>
      <c r="D669">
        <v>2</v>
      </c>
      <c r="E669">
        <f t="shared" si="71"/>
        <v>2</v>
      </c>
      <c r="F669">
        <f t="shared" si="72"/>
        <v>2</v>
      </c>
      <c r="G669">
        <v>1</v>
      </c>
      <c r="H669">
        <f t="shared" si="73"/>
        <v>1</v>
      </c>
      <c r="I669">
        <v>1</v>
      </c>
    </row>
    <row r="670" spans="1:12" x14ac:dyDescent="0.25">
      <c r="A670">
        <v>36</v>
      </c>
      <c r="B670">
        <v>1</v>
      </c>
      <c r="D670">
        <v>2</v>
      </c>
      <c r="E670">
        <f t="shared" si="71"/>
        <v>2</v>
      </c>
      <c r="F670">
        <f t="shared" si="72"/>
        <v>2</v>
      </c>
      <c r="G670">
        <v>1</v>
      </c>
      <c r="H670">
        <f t="shared" si="73"/>
        <v>1</v>
      </c>
      <c r="I670">
        <v>1</v>
      </c>
    </row>
    <row r="671" spans="1:12" x14ac:dyDescent="0.25">
      <c r="A671" t="s">
        <v>574</v>
      </c>
      <c r="B671" t="s">
        <v>111</v>
      </c>
      <c r="C671" t="s">
        <v>112</v>
      </c>
      <c r="D671" t="s">
        <v>113</v>
      </c>
      <c r="E671" t="s">
        <v>114</v>
      </c>
      <c r="F671" t="s">
        <v>115</v>
      </c>
      <c r="G671" t="s">
        <v>116</v>
      </c>
      <c r="H671" t="s">
        <v>353</v>
      </c>
      <c r="I671" t="s">
        <v>118</v>
      </c>
      <c r="J671" t="s">
        <v>119</v>
      </c>
      <c r="K671" t="s">
        <v>499</v>
      </c>
      <c r="L671" t="s">
        <v>500</v>
      </c>
    </row>
    <row r="672" spans="1:12" x14ac:dyDescent="0.25">
      <c r="A672">
        <v>1</v>
      </c>
      <c r="B672">
        <v>1</v>
      </c>
      <c r="C672">
        <f t="shared" ref="C672:C694" si="78">B672</f>
        <v>1</v>
      </c>
      <c r="D672">
        <v>1.5</v>
      </c>
      <c r="E672">
        <f>D672</f>
        <v>1.5</v>
      </c>
      <c r="F672">
        <f>D672</f>
        <v>1.5</v>
      </c>
      <c r="G672">
        <v>1</v>
      </c>
      <c r="H672">
        <f>G672</f>
        <v>1</v>
      </c>
      <c r="I672">
        <v>1</v>
      </c>
      <c r="J672">
        <f>I672</f>
        <v>1</v>
      </c>
      <c r="K672">
        <f>J672</f>
        <v>1</v>
      </c>
      <c r="L672">
        <f>D672</f>
        <v>1.5</v>
      </c>
    </row>
    <row r="673" spans="1:12" x14ac:dyDescent="0.25">
      <c r="A673">
        <v>2</v>
      </c>
      <c r="B673">
        <v>1</v>
      </c>
      <c r="C673">
        <f t="shared" si="78"/>
        <v>1</v>
      </c>
      <c r="D673">
        <v>1.5</v>
      </c>
      <c r="E673">
        <f t="shared" ref="E673:E707" si="79">D673</f>
        <v>1.5</v>
      </c>
      <c r="F673">
        <f t="shared" ref="F673:F707" si="80">D673</f>
        <v>1.5</v>
      </c>
      <c r="G673">
        <v>1</v>
      </c>
      <c r="H673">
        <f t="shared" ref="H673:H707" si="81">G673</f>
        <v>1</v>
      </c>
      <c r="I673">
        <v>1</v>
      </c>
      <c r="J673">
        <f t="shared" ref="J673:J686" si="82">I673</f>
        <v>1</v>
      </c>
      <c r="K673">
        <f>J673</f>
        <v>1</v>
      </c>
      <c r="L673">
        <f t="shared" ref="L673:L683" si="83">D673</f>
        <v>1.5</v>
      </c>
    </row>
    <row r="674" spans="1:12" x14ac:dyDescent="0.25">
      <c r="A674">
        <v>3</v>
      </c>
      <c r="B674">
        <v>1</v>
      </c>
      <c r="C674">
        <f t="shared" si="78"/>
        <v>1</v>
      </c>
      <c r="D674">
        <v>1.5</v>
      </c>
      <c r="E674">
        <f t="shared" si="79"/>
        <v>1.5</v>
      </c>
      <c r="F674">
        <f t="shared" si="80"/>
        <v>1.5</v>
      </c>
      <c r="G674">
        <v>1</v>
      </c>
      <c r="H674">
        <f t="shared" si="81"/>
        <v>1</v>
      </c>
      <c r="I674">
        <v>1</v>
      </c>
      <c r="J674">
        <f t="shared" si="82"/>
        <v>1</v>
      </c>
      <c r="K674">
        <f>J674</f>
        <v>1</v>
      </c>
      <c r="L674">
        <f t="shared" si="83"/>
        <v>1.5</v>
      </c>
    </row>
    <row r="675" spans="1:12" x14ac:dyDescent="0.25">
      <c r="A675">
        <v>4</v>
      </c>
      <c r="B675">
        <v>1</v>
      </c>
      <c r="C675">
        <f t="shared" si="78"/>
        <v>1</v>
      </c>
      <c r="D675">
        <v>1.5</v>
      </c>
      <c r="E675">
        <f t="shared" si="79"/>
        <v>1.5</v>
      </c>
      <c r="F675">
        <f t="shared" si="80"/>
        <v>1.5</v>
      </c>
      <c r="G675">
        <v>1</v>
      </c>
      <c r="H675">
        <f t="shared" si="81"/>
        <v>1</v>
      </c>
      <c r="I675">
        <v>1</v>
      </c>
      <c r="J675">
        <f t="shared" si="82"/>
        <v>1</v>
      </c>
      <c r="K675">
        <v>1.5</v>
      </c>
      <c r="L675">
        <f t="shared" si="83"/>
        <v>1.5</v>
      </c>
    </row>
    <row r="676" spans="1:12" x14ac:dyDescent="0.25">
      <c r="A676">
        <v>5</v>
      </c>
      <c r="B676">
        <v>1</v>
      </c>
      <c r="C676">
        <f t="shared" si="78"/>
        <v>1</v>
      </c>
      <c r="D676">
        <v>1.5</v>
      </c>
      <c r="E676">
        <f t="shared" si="79"/>
        <v>1.5</v>
      </c>
      <c r="F676">
        <f t="shared" si="80"/>
        <v>1.5</v>
      </c>
      <c r="G676">
        <v>1</v>
      </c>
      <c r="H676">
        <f t="shared" si="81"/>
        <v>1</v>
      </c>
      <c r="I676">
        <v>1</v>
      </c>
      <c r="J676">
        <f t="shared" si="82"/>
        <v>1</v>
      </c>
      <c r="K676">
        <v>1.5</v>
      </c>
      <c r="L676">
        <f t="shared" si="83"/>
        <v>1.5</v>
      </c>
    </row>
    <row r="677" spans="1:12" x14ac:dyDescent="0.25">
      <c r="A677">
        <v>6</v>
      </c>
      <c r="B677">
        <v>1</v>
      </c>
      <c r="C677">
        <f t="shared" si="78"/>
        <v>1</v>
      </c>
      <c r="D677">
        <v>1.5</v>
      </c>
      <c r="E677">
        <f t="shared" si="79"/>
        <v>1.5</v>
      </c>
      <c r="F677">
        <f t="shared" si="80"/>
        <v>1.5</v>
      </c>
      <c r="G677">
        <v>1</v>
      </c>
      <c r="H677">
        <f t="shared" si="81"/>
        <v>1</v>
      </c>
      <c r="I677">
        <v>1</v>
      </c>
      <c r="J677">
        <f t="shared" si="82"/>
        <v>1</v>
      </c>
      <c r="K677">
        <v>1.5</v>
      </c>
      <c r="L677">
        <f t="shared" si="83"/>
        <v>1.5</v>
      </c>
    </row>
    <row r="678" spans="1:12" x14ac:dyDescent="0.25">
      <c r="A678">
        <v>7</v>
      </c>
      <c r="B678">
        <v>1</v>
      </c>
      <c r="C678">
        <f t="shared" si="78"/>
        <v>1</v>
      </c>
      <c r="D678">
        <v>2</v>
      </c>
      <c r="E678">
        <f t="shared" si="79"/>
        <v>2</v>
      </c>
      <c r="F678">
        <f t="shared" si="80"/>
        <v>2</v>
      </c>
      <c r="G678">
        <v>1</v>
      </c>
      <c r="H678">
        <f t="shared" si="81"/>
        <v>1</v>
      </c>
      <c r="I678">
        <v>1</v>
      </c>
      <c r="J678">
        <f t="shared" si="82"/>
        <v>1</v>
      </c>
      <c r="K678">
        <v>2</v>
      </c>
      <c r="L678">
        <f t="shared" si="83"/>
        <v>2</v>
      </c>
    </row>
    <row r="679" spans="1:12" x14ac:dyDescent="0.25">
      <c r="A679">
        <v>8</v>
      </c>
      <c r="B679">
        <v>1</v>
      </c>
      <c r="C679">
        <f t="shared" si="78"/>
        <v>1</v>
      </c>
      <c r="D679">
        <v>2</v>
      </c>
      <c r="E679">
        <f t="shared" si="79"/>
        <v>2</v>
      </c>
      <c r="F679">
        <f t="shared" si="80"/>
        <v>2</v>
      </c>
      <c r="G679">
        <v>1</v>
      </c>
      <c r="H679">
        <f t="shared" si="81"/>
        <v>1</v>
      </c>
      <c r="I679">
        <v>1</v>
      </c>
      <c r="J679">
        <f t="shared" si="82"/>
        <v>1</v>
      </c>
      <c r="K679">
        <v>2</v>
      </c>
      <c r="L679">
        <f t="shared" si="83"/>
        <v>2</v>
      </c>
    </row>
    <row r="680" spans="1:12" x14ac:dyDescent="0.25">
      <c r="A680">
        <v>9</v>
      </c>
      <c r="B680">
        <v>1</v>
      </c>
      <c r="C680">
        <f t="shared" si="78"/>
        <v>1</v>
      </c>
      <c r="D680">
        <v>2</v>
      </c>
      <c r="E680">
        <f t="shared" si="79"/>
        <v>2</v>
      </c>
      <c r="F680">
        <f t="shared" si="80"/>
        <v>2</v>
      </c>
      <c r="G680">
        <v>1</v>
      </c>
      <c r="H680">
        <f t="shared" si="81"/>
        <v>1</v>
      </c>
      <c r="I680">
        <v>1</v>
      </c>
      <c r="J680">
        <f t="shared" si="82"/>
        <v>1</v>
      </c>
      <c r="K680">
        <v>2</v>
      </c>
      <c r="L680">
        <f t="shared" si="83"/>
        <v>2</v>
      </c>
    </row>
    <row r="681" spans="1:12" x14ac:dyDescent="0.25">
      <c r="A681">
        <v>10</v>
      </c>
      <c r="B681">
        <v>1</v>
      </c>
      <c r="C681">
        <f t="shared" si="78"/>
        <v>1</v>
      </c>
      <c r="D681">
        <v>2</v>
      </c>
      <c r="E681">
        <f t="shared" si="79"/>
        <v>2</v>
      </c>
      <c r="F681">
        <f t="shared" si="80"/>
        <v>2</v>
      </c>
      <c r="G681">
        <v>1</v>
      </c>
      <c r="H681">
        <f t="shared" si="81"/>
        <v>1</v>
      </c>
      <c r="I681">
        <v>1</v>
      </c>
      <c r="J681">
        <f t="shared" si="82"/>
        <v>1</v>
      </c>
      <c r="K681">
        <v>2.5</v>
      </c>
      <c r="L681">
        <f t="shared" si="83"/>
        <v>2</v>
      </c>
    </row>
    <row r="682" spans="1:12" x14ac:dyDescent="0.25">
      <c r="A682">
        <v>11</v>
      </c>
      <c r="B682">
        <v>1</v>
      </c>
      <c r="C682">
        <f t="shared" si="78"/>
        <v>1</v>
      </c>
      <c r="D682">
        <v>2</v>
      </c>
      <c r="E682">
        <f t="shared" si="79"/>
        <v>2</v>
      </c>
      <c r="F682">
        <f t="shared" si="80"/>
        <v>2</v>
      </c>
      <c r="G682">
        <v>1</v>
      </c>
      <c r="H682">
        <f t="shared" si="81"/>
        <v>1</v>
      </c>
      <c r="I682">
        <v>1</v>
      </c>
      <c r="J682">
        <f t="shared" si="82"/>
        <v>1</v>
      </c>
      <c r="K682">
        <v>2.5</v>
      </c>
      <c r="L682">
        <f t="shared" si="83"/>
        <v>2</v>
      </c>
    </row>
    <row r="683" spans="1:12" x14ac:dyDescent="0.25">
      <c r="A683">
        <v>12</v>
      </c>
      <c r="B683">
        <v>1</v>
      </c>
      <c r="C683">
        <f t="shared" si="78"/>
        <v>1</v>
      </c>
      <c r="D683">
        <v>2</v>
      </c>
      <c r="E683">
        <f t="shared" si="79"/>
        <v>2</v>
      </c>
      <c r="F683">
        <f t="shared" si="80"/>
        <v>2</v>
      </c>
      <c r="G683">
        <v>1</v>
      </c>
      <c r="H683">
        <f t="shared" si="81"/>
        <v>1</v>
      </c>
      <c r="I683">
        <v>1</v>
      </c>
      <c r="J683">
        <f t="shared" si="82"/>
        <v>1</v>
      </c>
      <c r="K683">
        <v>2.5</v>
      </c>
      <c r="L683">
        <f t="shared" si="83"/>
        <v>2</v>
      </c>
    </row>
    <row r="684" spans="1:12" x14ac:dyDescent="0.25">
      <c r="A684">
        <v>13</v>
      </c>
      <c r="B684">
        <v>1</v>
      </c>
      <c r="C684">
        <f t="shared" si="78"/>
        <v>1</v>
      </c>
      <c r="D684">
        <v>2.5</v>
      </c>
      <c r="E684">
        <f t="shared" si="79"/>
        <v>2.5</v>
      </c>
      <c r="F684">
        <f t="shared" si="80"/>
        <v>2.5</v>
      </c>
      <c r="G684">
        <v>1</v>
      </c>
      <c r="H684">
        <f t="shared" si="81"/>
        <v>1</v>
      </c>
      <c r="I684">
        <v>1</v>
      </c>
      <c r="J684">
        <f t="shared" si="82"/>
        <v>1</v>
      </c>
      <c r="K684">
        <v>3</v>
      </c>
      <c r="L684">
        <f>L683</f>
        <v>2</v>
      </c>
    </row>
    <row r="685" spans="1:12" x14ac:dyDescent="0.25">
      <c r="A685">
        <v>14</v>
      </c>
      <c r="B685">
        <v>1</v>
      </c>
      <c r="C685">
        <f t="shared" si="78"/>
        <v>1</v>
      </c>
      <c r="D685">
        <f>D684</f>
        <v>2.5</v>
      </c>
      <c r="E685">
        <f t="shared" si="79"/>
        <v>2.5</v>
      </c>
      <c r="F685">
        <f t="shared" si="80"/>
        <v>2.5</v>
      </c>
      <c r="G685">
        <v>1</v>
      </c>
      <c r="H685">
        <f t="shared" si="81"/>
        <v>1</v>
      </c>
      <c r="I685">
        <v>1</v>
      </c>
      <c r="J685">
        <f t="shared" si="82"/>
        <v>1</v>
      </c>
      <c r="K685">
        <v>3</v>
      </c>
      <c r="L685">
        <f t="shared" ref="L685:L704" si="84">L684</f>
        <v>2</v>
      </c>
    </row>
    <row r="686" spans="1:12" x14ac:dyDescent="0.25">
      <c r="A686">
        <v>15</v>
      </c>
      <c r="B686">
        <v>1</v>
      </c>
      <c r="C686">
        <f t="shared" si="78"/>
        <v>1</v>
      </c>
      <c r="D686">
        <f t="shared" ref="D686:D707" si="85">D685</f>
        <v>2.5</v>
      </c>
      <c r="E686">
        <f t="shared" si="79"/>
        <v>2.5</v>
      </c>
      <c r="F686">
        <f t="shared" si="80"/>
        <v>2.5</v>
      </c>
      <c r="G686">
        <v>1</v>
      </c>
      <c r="H686">
        <f t="shared" si="81"/>
        <v>1</v>
      </c>
      <c r="I686">
        <v>1</v>
      </c>
      <c r="J686">
        <f t="shared" si="82"/>
        <v>1</v>
      </c>
      <c r="K686">
        <v>3</v>
      </c>
      <c r="L686">
        <f t="shared" si="84"/>
        <v>2</v>
      </c>
    </row>
    <row r="687" spans="1:12" x14ac:dyDescent="0.25">
      <c r="A687">
        <v>16</v>
      </c>
      <c r="B687">
        <v>1</v>
      </c>
      <c r="C687">
        <f t="shared" si="78"/>
        <v>1</v>
      </c>
      <c r="D687">
        <f t="shared" si="85"/>
        <v>2.5</v>
      </c>
      <c r="E687">
        <f t="shared" si="79"/>
        <v>2.5</v>
      </c>
      <c r="F687">
        <f t="shared" si="80"/>
        <v>2.5</v>
      </c>
      <c r="G687">
        <v>1</v>
      </c>
      <c r="H687">
        <f t="shared" si="81"/>
        <v>1</v>
      </c>
      <c r="I687">
        <v>1</v>
      </c>
      <c r="K687">
        <v>3</v>
      </c>
      <c r="L687">
        <f t="shared" si="84"/>
        <v>2</v>
      </c>
    </row>
    <row r="688" spans="1:12" x14ac:dyDescent="0.25">
      <c r="A688">
        <v>17</v>
      </c>
      <c r="B688">
        <v>1</v>
      </c>
      <c r="C688">
        <f t="shared" si="78"/>
        <v>1</v>
      </c>
      <c r="D688">
        <f t="shared" si="85"/>
        <v>2.5</v>
      </c>
      <c r="E688">
        <f t="shared" si="79"/>
        <v>2.5</v>
      </c>
      <c r="F688">
        <f t="shared" si="80"/>
        <v>2.5</v>
      </c>
      <c r="G688">
        <v>1</v>
      </c>
      <c r="H688">
        <f t="shared" si="81"/>
        <v>1</v>
      </c>
      <c r="I688">
        <v>1</v>
      </c>
      <c r="K688">
        <v>4</v>
      </c>
      <c r="L688">
        <f t="shared" si="84"/>
        <v>2</v>
      </c>
    </row>
    <row r="689" spans="1:12" x14ac:dyDescent="0.25">
      <c r="A689">
        <v>18</v>
      </c>
      <c r="B689">
        <v>1</v>
      </c>
      <c r="C689">
        <f t="shared" si="78"/>
        <v>1</v>
      </c>
      <c r="D689">
        <f t="shared" si="85"/>
        <v>2.5</v>
      </c>
      <c r="E689">
        <f t="shared" si="79"/>
        <v>2.5</v>
      </c>
      <c r="F689">
        <f t="shared" si="80"/>
        <v>2.5</v>
      </c>
      <c r="G689">
        <v>1</v>
      </c>
      <c r="H689">
        <f t="shared" si="81"/>
        <v>1</v>
      </c>
      <c r="I689">
        <v>1</v>
      </c>
      <c r="K689">
        <v>4</v>
      </c>
      <c r="L689">
        <f t="shared" si="84"/>
        <v>2</v>
      </c>
    </row>
    <row r="690" spans="1:12" x14ac:dyDescent="0.25">
      <c r="A690">
        <v>19</v>
      </c>
      <c r="B690">
        <v>1</v>
      </c>
      <c r="C690">
        <f t="shared" si="78"/>
        <v>1</v>
      </c>
      <c r="D690">
        <f t="shared" si="85"/>
        <v>2.5</v>
      </c>
      <c r="E690">
        <f t="shared" si="79"/>
        <v>2.5</v>
      </c>
      <c r="F690">
        <f t="shared" si="80"/>
        <v>2.5</v>
      </c>
      <c r="G690">
        <v>1</v>
      </c>
      <c r="H690">
        <f t="shared" si="81"/>
        <v>1</v>
      </c>
      <c r="I690">
        <v>1</v>
      </c>
      <c r="K690">
        <v>4</v>
      </c>
      <c r="L690">
        <f t="shared" si="84"/>
        <v>2</v>
      </c>
    </row>
    <row r="691" spans="1:12" x14ac:dyDescent="0.25">
      <c r="A691">
        <v>20</v>
      </c>
      <c r="B691">
        <v>1</v>
      </c>
      <c r="C691">
        <f t="shared" si="78"/>
        <v>1</v>
      </c>
      <c r="D691">
        <f t="shared" si="85"/>
        <v>2.5</v>
      </c>
      <c r="E691">
        <f t="shared" si="79"/>
        <v>2.5</v>
      </c>
      <c r="F691">
        <f t="shared" si="80"/>
        <v>2.5</v>
      </c>
      <c r="G691">
        <v>1</v>
      </c>
      <c r="H691">
        <f t="shared" si="81"/>
        <v>1</v>
      </c>
      <c r="I691">
        <v>1</v>
      </c>
      <c r="K691">
        <v>4</v>
      </c>
      <c r="L691">
        <f t="shared" si="84"/>
        <v>2</v>
      </c>
    </row>
    <row r="692" spans="1:12" x14ac:dyDescent="0.25">
      <c r="A692">
        <v>21</v>
      </c>
      <c r="B692">
        <v>1</v>
      </c>
      <c r="C692">
        <f t="shared" si="78"/>
        <v>1</v>
      </c>
      <c r="D692">
        <f t="shared" si="85"/>
        <v>2.5</v>
      </c>
      <c r="E692">
        <f t="shared" si="79"/>
        <v>2.5</v>
      </c>
      <c r="F692">
        <f t="shared" si="80"/>
        <v>2.5</v>
      </c>
      <c r="G692">
        <v>1</v>
      </c>
      <c r="H692">
        <f t="shared" si="81"/>
        <v>1</v>
      </c>
      <c r="I692">
        <v>1</v>
      </c>
      <c r="K692">
        <v>4</v>
      </c>
      <c r="L692">
        <f t="shared" si="84"/>
        <v>2</v>
      </c>
    </row>
    <row r="693" spans="1:12" x14ac:dyDescent="0.25">
      <c r="A693">
        <v>22</v>
      </c>
      <c r="B693">
        <v>1</v>
      </c>
      <c r="C693">
        <f t="shared" si="78"/>
        <v>1</v>
      </c>
      <c r="D693">
        <f t="shared" si="85"/>
        <v>2.5</v>
      </c>
      <c r="E693">
        <f t="shared" si="79"/>
        <v>2.5</v>
      </c>
      <c r="F693">
        <f t="shared" si="80"/>
        <v>2.5</v>
      </c>
      <c r="G693">
        <v>1</v>
      </c>
      <c r="H693">
        <f t="shared" si="81"/>
        <v>1</v>
      </c>
      <c r="I693">
        <v>1</v>
      </c>
      <c r="L693">
        <f t="shared" si="84"/>
        <v>2</v>
      </c>
    </row>
    <row r="694" spans="1:12" x14ac:dyDescent="0.25">
      <c r="A694">
        <v>23</v>
      </c>
      <c r="B694">
        <v>1</v>
      </c>
      <c r="C694">
        <f t="shared" si="78"/>
        <v>1</v>
      </c>
      <c r="D694">
        <f t="shared" si="85"/>
        <v>2.5</v>
      </c>
      <c r="E694">
        <f t="shared" si="79"/>
        <v>2.5</v>
      </c>
      <c r="F694">
        <f t="shared" si="80"/>
        <v>2.5</v>
      </c>
      <c r="G694">
        <v>1</v>
      </c>
      <c r="H694">
        <f t="shared" si="81"/>
        <v>1</v>
      </c>
      <c r="I694">
        <v>1</v>
      </c>
      <c r="L694">
        <f t="shared" si="84"/>
        <v>2</v>
      </c>
    </row>
    <row r="695" spans="1:12" x14ac:dyDescent="0.25">
      <c r="A695">
        <v>24</v>
      </c>
      <c r="B695">
        <v>1</v>
      </c>
      <c r="D695">
        <f t="shared" si="85"/>
        <v>2.5</v>
      </c>
      <c r="E695">
        <f t="shared" si="79"/>
        <v>2.5</v>
      </c>
      <c r="F695">
        <f t="shared" si="80"/>
        <v>2.5</v>
      </c>
      <c r="G695">
        <v>1</v>
      </c>
      <c r="H695">
        <f t="shared" si="81"/>
        <v>1</v>
      </c>
      <c r="I695">
        <v>1</v>
      </c>
      <c r="L695">
        <f t="shared" si="84"/>
        <v>2</v>
      </c>
    </row>
    <row r="696" spans="1:12" x14ac:dyDescent="0.25">
      <c r="A696">
        <v>25</v>
      </c>
      <c r="B696">
        <v>1</v>
      </c>
      <c r="D696">
        <f t="shared" si="85"/>
        <v>2.5</v>
      </c>
      <c r="E696">
        <f t="shared" si="79"/>
        <v>2.5</v>
      </c>
      <c r="F696">
        <f t="shared" si="80"/>
        <v>2.5</v>
      </c>
      <c r="G696">
        <v>1</v>
      </c>
      <c r="H696">
        <f t="shared" si="81"/>
        <v>1</v>
      </c>
      <c r="I696">
        <v>1</v>
      </c>
      <c r="L696">
        <f t="shared" si="84"/>
        <v>2</v>
      </c>
    </row>
    <row r="697" spans="1:12" x14ac:dyDescent="0.25">
      <c r="A697">
        <v>26</v>
      </c>
      <c r="B697">
        <v>1</v>
      </c>
      <c r="D697">
        <f t="shared" si="85"/>
        <v>2.5</v>
      </c>
      <c r="E697">
        <f t="shared" si="79"/>
        <v>2.5</v>
      </c>
      <c r="F697">
        <f t="shared" si="80"/>
        <v>2.5</v>
      </c>
      <c r="G697">
        <v>1</v>
      </c>
      <c r="H697">
        <f t="shared" si="81"/>
        <v>1</v>
      </c>
      <c r="I697">
        <v>1</v>
      </c>
      <c r="L697">
        <f t="shared" si="84"/>
        <v>2</v>
      </c>
    </row>
    <row r="698" spans="1:12" x14ac:dyDescent="0.25">
      <c r="A698">
        <v>27</v>
      </c>
      <c r="B698">
        <v>1</v>
      </c>
      <c r="D698">
        <f t="shared" si="85"/>
        <v>2.5</v>
      </c>
      <c r="E698">
        <f t="shared" si="79"/>
        <v>2.5</v>
      </c>
      <c r="F698">
        <f t="shared" si="80"/>
        <v>2.5</v>
      </c>
      <c r="G698">
        <v>1</v>
      </c>
      <c r="H698">
        <f t="shared" si="81"/>
        <v>1</v>
      </c>
      <c r="I698">
        <v>1</v>
      </c>
      <c r="L698">
        <f t="shared" si="84"/>
        <v>2</v>
      </c>
    </row>
    <row r="699" spans="1:12" x14ac:dyDescent="0.25">
      <c r="A699">
        <v>28</v>
      </c>
      <c r="B699">
        <v>1</v>
      </c>
      <c r="D699">
        <f t="shared" si="85"/>
        <v>2.5</v>
      </c>
      <c r="E699">
        <f t="shared" si="79"/>
        <v>2.5</v>
      </c>
      <c r="F699">
        <f t="shared" si="80"/>
        <v>2.5</v>
      </c>
      <c r="G699">
        <v>1</v>
      </c>
      <c r="H699">
        <f t="shared" si="81"/>
        <v>1</v>
      </c>
      <c r="I699">
        <v>1</v>
      </c>
      <c r="L699">
        <f t="shared" si="84"/>
        <v>2</v>
      </c>
    </row>
    <row r="700" spans="1:12" x14ac:dyDescent="0.25">
      <c r="A700">
        <v>29</v>
      </c>
      <c r="B700">
        <v>1</v>
      </c>
      <c r="D700">
        <f t="shared" si="85"/>
        <v>2.5</v>
      </c>
      <c r="E700">
        <f t="shared" si="79"/>
        <v>2.5</v>
      </c>
      <c r="F700">
        <f t="shared" si="80"/>
        <v>2.5</v>
      </c>
      <c r="G700">
        <v>1</v>
      </c>
      <c r="H700">
        <f t="shared" si="81"/>
        <v>1</v>
      </c>
      <c r="I700">
        <v>1</v>
      </c>
      <c r="L700">
        <f t="shared" si="84"/>
        <v>2</v>
      </c>
    </row>
    <row r="701" spans="1:12" x14ac:dyDescent="0.25">
      <c r="A701">
        <v>30</v>
      </c>
      <c r="B701">
        <v>1</v>
      </c>
      <c r="D701">
        <f t="shared" si="85"/>
        <v>2.5</v>
      </c>
      <c r="E701">
        <f t="shared" si="79"/>
        <v>2.5</v>
      </c>
      <c r="F701">
        <f t="shared" si="80"/>
        <v>2.5</v>
      </c>
      <c r="G701">
        <v>1</v>
      </c>
      <c r="H701">
        <f t="shared" si="81"/>
        <v>1</v>
      </c>
      <c r="I701">
        <v>1</v>
      </c>
      <c r="L701">
        <f t="shared" si="84"/>
        <v>2</v>
      </c>
    </row>
    <row r="702" spans="1:12" x14ac:dyDescent="0.25">
      <c r="A702">
        <v>31</v>
      </c>
      <c r="B702">
        <v>1</v>
      </c>
      <c r="D702">
        <f t="shared" si="85"/>
        <v>2.5</v>
      </c>
      <c r="E702">
        <f t="shared" si="79"/>
        <v>2.5</v>
      </c>
      <c r="F702">
        <f t="shared" si="80"/>
        <v>2.5</v>
      </c>
      <c r="G702">
        <v>1</v>
      </c>
      <c r="H702">
        <f t="shared" si="81"/>
        <v>1</v>
      </c>
      <c r="I702">
        <v>1</v>
      </c>
      <c r="L702">
        <f t="shared" si="84"/>
        <v>2</v>
      </c>
    </row>
    <row r="703" spans="1:12" x14ac:dyDescent="0.25">
      <c r="A703">
        <v>32</v>
      </c>
      <c r="B703">
        <v>1</v>
      </c>
      <c r="D703">
        <f t="shared" si="85"/>
        <v>2.5</v>
      </c>
      <c r="E703">
        <f t="shared" si="79"/>
        <v>2.5</v>
      </c>
      <c r="F703">
        <f t="shared" si="80"/>
        <v>2.5</v>
      </c>
      <c r="G703">
        <v>1</v>
      </c>
      <c r="H703">
        <f t="shared" si="81"/>
        <v>1</v>
      </c>
      <c r="I703">
        <v>1</v>
      </c>
      <c r="L703">
        <f t="shared" si="84"/>
        <v>2</v>
      </c>
    </row>
    <row r="704" spans="1:12" x14ac:dyDescent="0.25">
      <c r="A704">
        <v>33</v>
      </c>
      <c r="B704">
        <v>1</v>
      </c>
      <c r="D704">
        <f t="shared" si="85"/>
        <v>2.5</v>
      </c>
      <c r="E704">
        <f t="shared" si="79"/>
        <v>2.5</v>
      </c>
      <c r="F704">
        <f t="shared" si="80"/>
        <v>2.5</v>
      </c>
      <c r="G704">
        <v>1</v>
      </c>
      <c r="H704">
        <f t="shared" si="81"/>
        <v>1</v>
      </c>
      <c r="I704">
        <v>1</v>
      </c>
      <c r="L704">
        <f t="shared" si="84"/>
        <v>2</v>
      </c>
    </row>
    <row r="705" spans="1:12" x14ac:dyDescent="0.25">
      <c r="A705">
        <v>34</v>
      </c>
      <c r="B705">
        <v>1</v>
      </c>
      <c r="D705">
        <f t="shared" si="85"/>
        <v>2.5</v>
      </c>
      <c r="E705">
        <f t="shared" si="79"/>
        <v>2.5</v>
      </c>
      <c r="F705">
        <f t="shared" si="80"/>
        <v>2.5</v>
      </c>
      <c r="G705">
        <v>1</v>
      </c>
      <c r="H705">
        <f t="shared" si="81"/>
        <v>1</v>
      </c>
      <c r="I705">
        <v>1</v>
      </c>
    </row>
    <row r="706" spans="1:12" x14ac:dyDescent="0.25">
      <c r="A706">
        <v>35</v>
      </c>
      <c r="B706">
        <v>1</v>
      </c>
      <c r="D706">
        <f t="shared" si="85"/>
        <v>2.5</v>
      </c>
      <c r="E706">
        <f t="shared" si="79"/>
        <v>2.5</v>
      </c>
      <c r="F706">
        <f t="shared" si="80"/>
        <v>2.5</v>
      </c>
      <c r="G706">
        <v>1</v>
      </c>
      <c r="H706">
        <f t="shared" si="81"/>
        <v>1</v>
      </c>
      <c r="I706">
        <v>1</v>
      </c>
    </row>
    <row r="707" spans="1:12" x14ac:dyDescent="0.25">
      <c r="A707">
        <v>36</v>
      </c>
      <c r="B707">
        <v>1</v>
      </c>
      <c r="D707">
        <f t="shared" si="85"/>
        <v>2.5</v>
      </c>
      <c r="E707">
        <f t="shared" si="79"/>
        <v>2.5</v>
      </c>
      <c r="F707">
        <f t="shared" si="80"/>
        <v>2.5</v>
      </c>
      <c r="G707">
        <v>1</v>
      </c>
      <c r="H707">
        <f t="shared" si="81"/>
        <v>1</v>
      </c>
      <c r="I707">
        <v>1</v>
      </c>
    </row>
    <row r="708" spans="1:12" x14ac:dyDescent="0.25">
      <c r="A708" t="s">
        <v>591</v>
      </c>
      <c r="B708" t="s">
        <v>111</v>
      </c>
      <c r="C708" t="s">
        <v>112</v>
      </c>
      <c r="D708" t="s">
        <v>113</v>
      </c>
      <c r="E708" t="s">
        <v>114</v>
      </c>
      <c r="F708" t="s">
        <v>115</v>
      </c>
      <c r="G708" t="s">
        <v>116</v>
      </c>
      <c r="H708" t="s">
        <v>353</v>
      </c>
      <c r="I708" t="s">
        <v>118</v>
      </c>
      <c r="J708" t="s">
        <v>119</v>
      </c>
      <c r="K708" t="s">
        <v>499</v>
      </c>
      <c r="L708" t="s">
        <v>500</v>
      </c>
    </row>
    <row r="709" spans="1:12" x14ac:dyDescent="0.25">
      <c r="A709">
        <v>1</v>
      </c>
      <c r="B709" t="s">
        <v>265</v>
      </c>
      <c r="C709" t="s">
        <v>265</v>
      </c>
      <c r="D709" t="s">
        <v>267</v>
      </c>
      <c r="E709" t="str">
        <f>D709</f>
        <v>1D10</v>
      </c>
      <c r="F709" t="s">
        <v>592</v>
      </c>
      <c r="G709" t="s">
        <v>269</v>
      </c>
      <c r="H709" t="str">
        <f>G709</f>
        <v>1D4</v>
      </c>
      <c r="I709" t="s">
        <v>263</v>
      </c>
      <c r="J709" t="str">
        <f>I709</f>
        <v>1D6</v>
      </c>
      <c r="K709" t="s">
        <v>281</v>
      </c>
      <c r="L709" t="s">
        <v>267</v>
      </c>
    </row>
    <row r="710" spans="1:12" x14ac:dyDescent="0.25">
      <c r="A710">
        <v>2</v>
      </c>
      <c r="B710" t="s">
        <v>592</v>
      </c>
      <c r="C710" t="s">
        <v>592</v>
      </c>
      <c r="D710" t="s">
        <v>605</v>
      </c>
      <c r="E710" t="str">
        <f t="shared" ref="E710:E744" si="86">D710</f>
        <v>2D10</v>
      </c>
      <c r="F710" t="s">
        <v>279</v>
      </c>
      <c r="G710" t="s">
        <v>276</v>
      </c>
      <c r="H710" t="str">
        <f t="shared" ref="H710:H744" si="87">G710</f>
        <v>2D4</v>
      </c>
      <c r="I710" t="s">
        <v>281</v>
      </c>
      <c r="J710" t="str">
        <f t="shared" ref="J710:J723" si="88">I710</f>
        <v>2D6</v>
      </c>
      <c r="K710" t="s">
        <v>293</v>
      </c>
      <c r="L710" t="s">
        <v>605</v>
      </c>
    </row>
    <row r="711" spans="1:12" x14ac:dyDescent="0.25">
      <c r="A711">
        <v>3</v>
      </c>
      <c r="B711" t="s">
        <v>279</v>
      </c>
      <c r="C711" t="s">
        <v>279</v>
      </c>
      <c r="D711" t="s">
        <v>606</v>
      </c>
      <c r="E711" t="str">
        <f t="shared" si="86"/>
        <v>3D10</v>
      </c>
      <c r="F711" t="s">
        <v>593</v>
      </c>
      <c r="G711" t="s">
        <v>284</v>
      </c>
      <c r="H711" t="str">
        <f t="shared" si="87"/>
        <v>3D4</v>
      </c>
      <c r="I711" t="s">
        <v>293</v>
      </c>
      <c r="J711" t="str">
        <f t="shared" si="88"/>
        <v>3D6</v>
      </c>
      <c r="K711" t="s">
        <v>756</v>
      </c>
      <c r="L711" t="s">
        <v>606</v>
      </c>
    </row>
    <row r="712" spans="1:12" x14ac:dyDescent="0.25">
      <c r="A712">
        <v>4</v>
      </c>
      <c r="B712" t="s">
        <v>593</v>
      </c>
      <c r="C712" t="s">
        <v>593</v>
      </c>
      <c r="D712" t="s">
        <v>607</v>
      </c>
      <c r="E712" t="str">
        <f t="shared" si="86"/>
        <v>4D10</v>
      </c>
      <c r="F712" t="s">
        <v>594</v>
      </c>
      <c r="G712" t="s">
        <v>584</v>
      </c>
      <c r="H712" t="str">
        <f t="shared" si="87"/>
        <v>4D4</v>
      </c>
      <c r="I712" t="s">
        <v>756</v>
      </c>
      <c r="J712" t="str">
        <f t="shared" si="88"/>
        <v>4D6</v>
      </c>
      <c r="K712" t="s">
        <v>588</v>
      </c>
      <c r="L712" t="s">
        <v>607</v>
      </c>
    </row>
    <row r="713" spans="1:12" x14ac:dyDescent="0.25">
      <c r="A713">
        <v>5</v>
      </c>
      <c r="B713" t="s">
        <v>594</v>
      </c>
      <c r="C713" t="s">
        <v>594</v>
      </c>
      <c r="D713" t="s">
        <v>608</v>
      </c>
      <c r="E713" t="str">
        <f t="shared" si="86"/>
        <v>5D10</v>
      </c>
      <c r="F713" t="s">
        <v>595</v>
      </c>
      <c r="G713" t="s">
        <v>586</v>
      </c>
      <c r="H713" t="str">
        <f t="shared" si="87"/>
        <v>5D4</v>
      </c>
      <c r="I713" t="s">
        <v>588</v>
      </c>
      <c r="J713" t="str">
        <f t="shared" si="88"/>
        <v>5D6</v>
      </c>
      <c r="K713" t="s">
        <v>757</v>
      </c>
      <c r="L713" t="s">
        <v>608</v>
      </c>
    </row>
    <row r="714" spans="1:12" x14ac:dyDescent="0.25">
      <c r="A714">
        <v>6</v>
      </c>
      <c r="B714" t="s">
        <v>595</v>
      </c>
      <c r="C714" t="s">
        <v>595</v>
      </c>
      <c r="D714" t="s">
        <v>609</v>
      </c>
      <c r="E714" t="str">
        <f t="shared" si="86"/>
        <v>6D10</v>
      </c>
      <c r="F714" t="s">
        <v>596</v>
      </c>
      <c r="G714" t="s">
        <v>587</v>
      </c>
      <c r="H714" t="str">
        <f t="shared" si="87"/>
        <v>6D4</v>
      </c>
      <c r="I714" t="s">
        <v>757</v>
      </c>
      <c r="J714" t="str">
        <f t="shared" si="88"/>
        <v>6D6</v>
      </c>
      <c r="K714" t="s">
        <v>758</v>
      </c>
      <c r="L714" t="s">
        <v>609</v>
      </c>
    </row>
    <row r="715" spans="1:12" x14ac:dyDescent="0.25">
      <c r="A715">
        <v>7</v>
      </c>
      <c r="B715" t="s">
        <v>596</v>
      </c>
      <c r="C715" t="s">
        <v>596</v>
      </c>
      <c r="D715" t="s">
        <v>610</v>
      </c>
      <c r="E715" t="str">
        <f t="shared" si="86"/>
        <v>7D10</v>
      </c>
      <c r="F715" t="s">
        <v>597</v>
      </c>
      <c r="G715" t="s">
        <v>730</v>
      </c>
      <c r="H715" t="str">
        <f t="shared" si="87"/>
        <v>7D4</v>
      </c>
      <c r="I715" t="s">
        <v>758</v>
      </c>
      <c r="J715" t="str">
        <f t="shared" si="88"/>
        <v>7D6</v>
      </c>
      <c r="K715" t="s">
        <v>674</v>
      </c>
      <c r="L715" t="s">
        <v>610</v>
      </c>
    </row>
    <row r="716" spans="1:12" x14ac:dyDescent="0.25">
      <c r="A716">
        <v>8</v>
      </c>
      <c r="B716" t="s">
        <v>597</v>
      </c>
      <c r="C716" t="s">
        <v>597</v>
      </c>
      <c r="D716" t="s">
        <v>611</v>
      </c>
      <c r="E716" t="str">
        <f t="shared" si="86"/>
        <v>8D10</v>
      </c>
      <c r="F716" t="s">
        <v>598</v>
      </c>
      <c r="G716" t="s">
        <v>589</v>
      </c>
      <c r="H716" t="str">
        <f t="shared" si="87"/>
        <v>8D4</v>
      </c>
      <c r="I716" t="s">
        <v>674</v>
      </c>
      <c r="J716" t="str">
        <f t="shared" si="88"/>
        <v>8D6</v>
      </c>
      <c r="K716" t="s">
        <v>675</v>
      </c>
      <c r="L716" t="s">
        <v>613</v>
      </c>
    </row>
    <row r="717" spans="1:12" x14ac:dyDescent="0.25">
      <c r="A717">
        <v>9</v>
      </c>
      <c r="B717" t="s">
        <v>598</v>
      </c>
      <c r="C717" t="s">
        <v>598</v>
      </c>
      <c r="D717" t="s">
        <v>612</v>
      </c>
      <c r="E717" t="str">
        <f t="shared" si="86"/>
        <v>9D10</v>
      </c>
      <c r="F717" t="s">
        <v>599</v>
      </c>
      <c r="G717" t="s">
        <v>731</v>
      </c>
      <c r="H717" t="str">
        <f t="shared" si="87"/>
        <v>9D4</v>
      </c>
      <c r="I717" t="s">
        <v>675</v>
      </c>
      <c r="J717" t="str">
        <f t="shared" si="88"/>
        <v>9D6</v>
      </c>
      <c r="K717" t="s">
        <v>676</v>
      </c>
      <c r="L717" t="s">
        <v>614</v>
      </c>
    </row>
    <row r="718" spans="1:12" x14ac:dyDescent="0.25">
      <c r="A718">
        <v>10</v>
      </c>
      <c r="B718" t="s">
        <v>639</v>
      </c>
      <c r="C718" t="s">
        <v>599</v>
      </c>
      <c r="D718" t="s">
        <v>677</v>
      </c>
      <c r="E718" t="str">
        <f t="shared" si="86"/>
        <v>9D10+3</v>
      </c>
      <c r="F718" t="s">
        <v>600</v>
      </c>
      <c r="G718" t="s">
        <v>732</v>
      </c>
      <c r="H718" t="str">
        <f t="shared" si="87"/>
        <v>10D4</v>
      </c>
      <c r="I718" t="s">
        <v>676</v>
      </c>
      <c r="J718" t="str">
        <f t="shared" si="88"/>
        <v>10D6</v>
      </c>
      <c r="K718" t="s">
        <v>1440</v>
      </c>
      <c r="L718" t="s">
        <v>615</v>
      </c>
    </row>
    <row r="719" spans="1:12" x14ac:dyDescent="0.25">
      <c r="A719">
        <v>11</v>
      </c>
      <c r="B719" t="s">
        <v>640</v>
      </c>
      <c r="C719" t="s">
        <v>600</v>
      </c>
      <c r="D719" t="s">
        <v>678</v>
      </c>
      <c r="E719" t="str">
        <f t="shared" si="86"/>
        <v>9D10+6</v>
      </c>
      <c r="F719" t="s">
        <v>704</v>
      </c>
      <c r="G719" t="s">
        <v>733</v>
      </c>
      <c r="H719" t="str">
        <f t="shared" si="87"/>
        <v>11D4</v>
      </c>
      <c r="I719" t="s">
        <v>759</v>
      </c>
      <c r="J719" t="str">
        <f t="shared" si="88"/>
        <v>10D6+2</v>
      </c>
      <c r="K719" t="s">
        <v>1441</v>
      </c>
      <c r="L719" t="s">
        <v>616</v>
      </c>
    </row>
    <row r="720" spans="1:12" x14ac:dyDescent="0.25">
      <c r="A720">
        <v>12</v>
      </c>
      <c r="B720" t="s">
        <v>641</v>
      </c>
      <c r="C720" t="s">
        <v>601</v>
      </c>
      <c r="D720" t="s">
        <v>679</v>
      </c>
      <c r="E720" t="str">
        <f t="shared" si="86"/>
        <v>9D10+9</v>
      </c>
      <c r="F720" t="s">
        <v>705</v>
      </c>
      <c r="G720" t="s">
        <v>734</v>
      </c>
      <c r="H720" t="str">
        <f t="shared" si="87"/>
        <v>11D4+1</v>
      </c>
      <c r="I720" t="s">
        <v>760</v>
      </c>
      <c r="J720" t="str">
        <f t="shared" si="88"/>
        <v>10D6+4</v>
      </c>
      <c r="K720" t="s">
        <v>1442</v>
      </c>
      <c r="L720" t="s">
        <v>617</v>
      </c>
    </row>
    <row r="721" spans="1:12" x14ac:dyDescent="0.25">
      <c r="A721">
        <v>13</v>
      </c>
      <c r="B721" t="s">
        <v>642</v>
      </c>
      <c r="C721" t="s">
        <v>602</v>
      </c>
      <c r="D721" t="s">
        <v>680</v>
      </c>
      <c r="E721" t="str">
        <f t="shared" si="86"/>
        <v>9D10+12</v>
      </c>
      <c r="F721" t="s">
        <v>706</v>
      </c>
      <c r="G721" t="s">
        <v>735</v>
      </c>
      <c r="H721" t="str">
        <f t="shared" si="87"/>
        <v>11D4+2</v>
      </c>
      <c r="I721" t="s">
        <v>761</v>
      </c>
      <c r="J721" t="str">
        <f t="shared" si="88"/>
        <v>10D6+6</v>
      </c>
      <c r="K721" t="s">
        <v>1443</v>
      </c>
      <c r="L721" t="s">
        <v>618</v>
      </c>
    </row>
    <row r="722" spans="1:12" x14ac:dyDescent="0.25">
      <c r="A722">
        <v>14</v>
      </c>
      <c r="B722" t="s">
        <v>643</v>
      </c>
      <c r="C722" t="s">
        <v>603</v>
      </c>
      <c r="D722" t="s">
        <v>681</v>
      </c>
      <c r="E722" t="str">
        <f t="shared" si="86"/>
        <v>9D10+15</v>
      </c>
      <c r="F722" t="s">
        <v>707</v>
      </c>
      <c r="G722" t="s">
        <v>736</v>
      </c>
      <c r="H722" t="str">
        <f t="shared" si="87"/>
        <v>11D4+3</v>
      </c>
      <c r="I722" t="s">
        <v>762</v>
      </c>
      <c r="J722" t="str">
        <f t="shared" si="88"/>
        <v>10D6+8</v>
      </c>
      <c r="K722" t="s">
        <v>1444</v>
      </c>
      <c r="L722" t="s">
        <v>619</v>
      </c>
    </row>
    <row r="723" spans="1:12" x14ac:dyDescent="0.25">
      <c r="A723">
        <v>15</v>
      </c>
      <c r="B723" t="s">
        <v>644</v>
      </c>
      <c r="C723" t="s">
        <v>604</v>
      </c>
      <c r="D723" t="s">
        <v>682</v>
      </c>
      <c r="E723" t="str">
        <f t="shared" si="86"/>
        <v>9D10+18</v>
      </c>
      <c r="F723" t="s">
        <v>708</v>
      </c>
      <c r="G723" t="s">
        <v>737</v>
      </c>
      <c r="H723" t="str">
        <f t="shared" si="87"/>
        <v>11D4+4</v>
      </c>
      <c r="I723" t="s">
        <v>763</v>
      </c>
      <c r="J723" t="str">
        <f t="shared" si="88"/>
        <v>10D6+10</v>
      </c>
      <c r="K723" t="s">
        <v>1447</v>
      </c>
      <c r="L723" t="s">
        <v>620</v>
      </c>
    </row>
    <row r="724" spans="1:12" x14ac:dyDescent="0.25">
      <c r="A724">
        <v>16</v>
      </c>
      <c r="B724" t="s">
        <v>645</v>
      </c>
      <c r="C724" t="s">
        <v>666</v>
      </c>
      <c r="D724" t="s">
        <v>683</v>
      </c>
      <c r="E724" t="str">
        <f t="shared" si="86"/>
        <v>9D10+21</v>
      </c>
      <c r="F724" t="s">
        <v>709</v>
      </c>
      <c r="G724" t="s">
        <v>738</v>
      </c>
      <c r="H724" t="str">
        <f t="shared" si="87"/>
        <v>11D4+5</v>
      </c>
      <c r="I724" t="s">
        <v>764</v>
      </c>
      <c r="K724" t="s">
        <v>1448</v>
      </c>
      <c r="L724" t="s">
        <v>621</v>
      </c>
    </row>
    <row r="725" spans="1:12" x14ac:dyDescent="0.25">
      <c r="A725">
        <v>17</v>
      </c>
      <c r="B725" t="s">
        <v>646</v>
      </c>
      <c r="C725" t="s">
        <v>667</v>
      </c>
      <c r="D725" t="s">
        <v>684</v>
      </c>
      <c r="E725" t="str">
        <f t="shared" si="86"/>
        <v>9D10+24</v>
      </c>
      <c r="F725" t="s">
        <v>710</v>
      </c>
      <c r="G725" t="s">
        <v>739</v>
      </c>
      <c r="H725" t="str">
        <f t="shared" si="87"/>
        <v>11D4+6</v>
      </c>
      <c r="I725" t="s">
        <v>765</v>
      </c>
      <c r="K725" t="s">
        <v>1445</v>
      </c>
      <c r="L725" t="s">
        <v>622</v>
      </c>
    </row>
    <row r="726" spans="1:12" x14ac:dyDescent="0.25">
      <c r="A726">
        <v>18</v>
      </c>
      <c r="B726" t="s">
        <v>647</v>
      </c>
      <c r="C726" t="s">
        <v>668</v>
      </c>
      <c r="D726" t="s">
        <v>685</v>
      </c>
      <c r="E726" t="str">
        <f t="shared" si="86"/>
        <v>9D10+27</v>
      </c>
      <c r="F726" t="s">
        <v>711</v>
      </c>
      <c r="G726" t="s">
        <v>741</v>
      </c>
      <c r="H726" t="str">
        <f t="shared" si="87"/>
        <v>11D4+17</v>
      </c>
      <c r="I726" t="s">
        <v>766</v>
      </c>
      <c r="K726" t="s">
        <v>1449</v>
      </c>
      <c r="L726" t="s">
        <v>623</v>
      </c>
    </row>
    <row r="727" spans="1:12" x14ac:dyDescent="0.25">
      <c r="A727">
        <v>19</v>
      </c>
      <c r="B727" t="s">
        <v>648</v>
      </c>
      <c r="C727" t="s">
        <v>669</v>
      </c>
      <c r="D727" t="s">
        <v>686</v>
      </c>
      <c r="E727" t="str">
        <f t="shared" si="86"/>
        <v>9D10+30</v>
      </c>
      <c r="F727" t="s">
        <v>712</v>
      </c>
      <c r="G727" t="s">
        <v>742</v>
      </c>
      <c r="H727" t="str">
        <f t="shared" si="87"/>
        <v>11D4+18</v>
      </c>
      <c r="I727" t="s">
        <v>767</v>
      </c>
      <c r="K727" t="s">
        <v>1450</v>
      </c>
      <c r="L727" t="s">
        <v>624</v>
      </c>
    </row>
    <row r="728" spans="1:12" x14ac:dyDescent="0.25">
      <c r="A728">
        <v>20</v>
      </c>
      <c r="B728" t="s">
        <v>649</v>
      </c>
      <c r="C728" t="s">
        <v>670</v>
      </c>
      <c r="D728" t="s">
        <v>687</v>
      </c>
      <c r="E728" t="str">
        <f t="shared" si="86"/>
        <v>9D10+33</v>
      </c>
      <c r="F728" t="s">
        <v>713</v>
      </c>
      <c r="G728" t="s">
        <v>743</v>
      </c>
      <c r="H728" t="str">
        <f t="shared" si="87"/>
        <v>11D4+19</v>
      </c>
      <c r="I728" t="s">
        <v>768</v>
      </c>
      <c r="K728" t="s">
        <v>1446</v>
      </c>
      <c r="L728" t="s">
        <v>625</v>
      </c>
    </row>
    <row r="729" spans="1:12" x14ac:dyDescent="0.25">
      <c r="A729">
        <v>21</v>
      </c>
      <c r="B729" t="s">
        <v>650</v>
      </c>
      <c r="C729" t="s">
        <v>671</v>
      </c>
      <c r="D729" t="s">
        <v>688</v>
      </c>
      <c r="E729" t="str">
        <f t="shared" si="86"/>
        <v>9D10+36</v>
      </c>
      <c r="F729" t="s">
        <v>714</v>
      </c>
      <c r="G729" t="s">
        <v>740</v>
      </c>
      <c r="H729" t="str">
        <f t="shared" si="87"/>
        <v>11D4+10</v>
      </c>
      <c r="I729" t="s">
        <v>769</v>
      </c>
      <c r="K729" t="s">
        <v>1451</v>
      </c>
      <c r="L729" t="s">
        <v>626</v>
      </c>
    </row>
    <row r="730" spans="1:12" x14ac:dyDescent="0.25">
      <c r="A730">
        <v>22</v>
      </c>
      <c r="B730" t="s">
        <v>651</v>
      </c>
      <c r="C730" t="s">
        <v>672</v>
      </c>
      <c r="D730" t="s">
        <v>689</v>
      </c>
      <c r="E730" t="str">
        <f t="shared" si="86"/>
        <v>9D10+39</v>
      </c>
      <c r="F730" t="s">
        <v>715</v>
      </c>
      <c r="G730" t="s">
        <v>744</v>
      </c>
      <c r="H730" t="str">
        <f t="shared" si="87"/>
        <v>11D4+11</v>
      </c>
      <c r="I730" t="s">
        <v>770</v>
      </c>
      <c r="L730" t="s">
        <v>627</v>
      </c>
    </row>
    <row r="731" spans="1:12" x14ac:dyDescent="0.25">
      <c r="A731">
        <v>23</v>
      </c>
      <c r="B731" t="s">
        <v>652</v>
      </c>
      <c r="C731" t="s">
        <v>673</v>
      </c>
      <c r="D731" t="s">
        <v>690</v>
      </c>
      <c r="E731" t="str">
        <f t="shared" si="86"/>
        <v>9D10+42</v>
      </c>
      <c r="F731" t="s">
        <v>716</v>
      </c>
      <c r="G731" t="s">
        <v>745</v>
      </c>
      <c r="H731" t="str">
        <f t="shared" si="87"/>
        <v>11D4+12</v>
      </c>
      <c r="I731" t="s">
        <v>771</v>
      </c>
      <c r="L731" t="s">
        <v>628</v>
      </c>
    </row>
    <row r="732" spans="1:12" x14ac:dyDescent="0.25">
      <c r="A732">
        <v>24</v>
      </c>
      <c r="B732" t="s">
        <v>653</v>
      </c>
      <c r="D732" t="s">
        <v>691</v>
      </c>
      <c r="E732" t="str">
        <f t="shared" si="86"/>
        <v>9D10+45</v>
      </c>
      <c r="F732" t="s">
        <v>717</v>
      </c>
      <c r="G732" t="s">
        <v>746</v>
      </c>
      <c r="H732" t="str">
        <f t="shared" si="87"/>
        <v>11D4+13</v>
      </c>
      <c r="I732" t="s">
        <v>772</v>
      </c>
      <c r="L732" t="s">
        <v>629</v>
      </c>
    </row>
    <row r="733" spans="1:12" x14ac:dyDescent="0.25">
      <c r="A733">
        <v>25</v>
      </c>
      <c r="B733" t="s">
        <v>654</v>
      </c>
      <c r="D733" t="s">
        <v>692</v>
      </c>
      <c r="E733" t="str">
        <f t="shared" si="86"/>
        <v>9D10+48</v>
      </c>
      <c r="F733" t="s">
        <v>718</v>
      </c>
      <c r="G733" t="s">
        <v>747</v>
      </c>
      <c r="H733" t="str">
        <f t="shared" si="87"/>
        <v>11D4+14</v>
      </c>
      <c r="I733" t="s">
        <v>773</v>
      </c>
      <c r="L733" t="s">
        <v>630</v>
      </c>
    </row>
    <row r="734" spans="1:12" x14ac:dyDescent="0.25">
      <c r="A734">
        <v>26</v>
      </c>
      <c r="B734" t="s">
        <v>655</v>
      </c>
      <c r="D734" t="s">
        <v>693</v>
      </c>
      <c r="E734" t="str">
        <f t="shared" si="86"/>
        <v>9D10+51</v>
      </c>
      <c r="F734" t="s">
        <v>719</v>
      </c>
      <c r="G734" t="s">
        <v>748</v>
      </c>
      <c r="H734" t="str">
        <f t="shared" si="87"/>
        <v>11D4+15</v>
      </c>
      <c r="I734" t="s">
        <v>774</v>
      </c>
      <c r="L734" t="s">
        <v>631</v>
      </c>
    </row>
    <row r="735" spans="1:12" x14ac:dyDescent="0.25">
      <c r="A735">
        <v>27</v>
      </c>
      <c r="B735" t="s">
        <v>656</v>
      </c>
      <c r="D735" t="s">
        <v>694</v>
      </c>
      <c r="E735" t="str">
        <f t="shared" si="86"/>
        <v>9D10+54</v>
      </c>
      <c r="F735" t="s">
        <v>720</v>
      </c>
      <c r="G735" t="s">
        <v>749</v>
      </c>
      <c r="H735" t="str">
        <f t="shared" si="87"/>
        <v>11D4+16</v>
      </c>
      <c r="I735" t="s">
        <v>775</v>
      </c>
      <c r="L735" t="s">
        <v>632</v>
      </c>
    </row>
    <row r="736" spans="1:12" x14ac:dyDescent="0.25">
      <c r="A736">
        <v>28</v>
      </c>
      <c r="B736" t="s">
        <v>657</v>
      </c>
      <c r="D736" t="s">
        <v>695</v>
      </c>
      <c r="E736" t="str">
        <f t="shared" si="86"/>
        <v>9D10+57</v>
      </c>
      <c r="F736" t="s">
        <v>721</v>
      </c>
      <c r="G736" t="s">
        <v>741</v>
      </c>
      <c r="H736" t="str">
        <f t="shared" si="87"/>
        <v>11D4+17</v>
      </c>
      <c r="I736" t="s">
        <v>776</v>
      </c>
      <c r="L736" t="s">
        <v>633</v>
      </c>
    </row>
    <row r="737" spans="1:12" x14ac:dyDescent="0.25">
      <c r="A737">
        <v>29</v>
      </c>
      <c r="B737" t="s">
        <v>658</v>
      </c>
      <c r="D737" t="s">
        <v>696</v>
      </c>
      <c r="E737" t="str">
        <f t="shared" si="86"/>
        <v>9D10+60</v>
      </c>
      <c r="F737" t="s">
        <v>722</v>
      </c>
      <c r="G737" t="s">
        <v>742</v>
      </c>
      <c r="H737" t="str">
        <f t="shared" si="87"/>
        <v>11D4+18</v>
      </c>
      <c r="I737" t="s">
        <v>777</v>
      </c>
      <c r="L737" t="s">
        <v>634</v>
      </c>
    </row>
    <row r="738" spans="1:12" x14ac:dyDescent="0.25">
      <c r="A738">
        <v>30</v>
      </c>
      <c r="B738" t="s">
        <v>659</v>
      </c>
      <c r="D738" t="s">
        <v>697</v>
      </c>
      <c r="E738" t="str">
        <f t="shared" si="86"/>
        <v>9D10+63</v>
      </c>
      <c r="F738" t="s">
        <v>723</v>
      </c>
      <c r="G738" t="s">
        <v>743</v>
      </c>
      <c r="H738" t="str">
        <f t="shared" si="87"/>
        <v>11D4+19</v>
      </c>
      <c r="I738" t="s">
        <v>778</v>
      </c>
      <c r="L738" t="s">
        <v>635</v>
      </c>
    </row>
    <row r="739" spans="1:12" x14ac:dyDescent="0.25">
      <c r="A739">
        <v>31</v>
      </c>
      <c r="B739" t="s">
        <v>660</v>
      </c>
      <c r="D739" t="s">
        <v>698</v>
      </c>
      <c r="E739" t="str">
        <f t="shared" si="86"/>
        <v>9D10+66</v>
      </c>
      <c r="F739" t="s">
        <v>724</v>
      </c>
      <c r="G739" t="s">
        <v>750</v>
      </c>
      <c r="H739" t="str">
        <f t="shared" si="87"/>
        <v>11D4+20</v>
      </c>
      <c r="I739" t="s">
        <v>779</v>
      </c>
      <c r="L739" t="s">
        <v>636</v>
      </c>
    </row>
    <row r="740" spans="1:12" x14ac:dyDescent="0.25">
      <c r="A740">
        <v>32</v>
      </c>
      <c r="B740" t="s">
        <v>661</v>
      </c>
      <c r="D740" t="s">
        <v>699</v>
      </c>
      <c r="E740" t="str">
        <f t="shared" si="86"/>
        <v>9D10+69</v>
      </c>
      <c r="F740" t="s">
        <v>725</v>
      </c>
      <c r="G740" t="s">
        <v>751</v>
      </c>
      <c r="H740" t="str">
        <f t="shared" si="87"/>
        <v>11D4+21</v>
      </c>
      <c r="I740" t="s">
        <v>780</v>
      </c>
      <c r="L740" t="s">
        <v>637</v>
      </c>
    </row>
    <row r="741" spans="1:12" x14ac:dyDescent="0.25">
      <c r="A741">
        <v>33</v>
      </c>
      <c r="B741" t="s">
        <v>662</v>
      </c>
      <c r="D741" t="s">
        <v>700</v>
      </c>
      <c r="E741" t="str">
        <f t="shared" si="86"/>
        <v>9D10+72</v>
      </c>
      <c r="F741" t="s">
        <v>726</v>
      </c>
      <c r="G741" t="s">
        <v>752</v>
      </c>
      <c r="H741" t="str">
        <f t="shared" si="87"/>
        <v>11D4+22</v>
      </c>
      <c r="I741" t="s">
        <v>781</v>
      </c>
      <c r="L741" t="s">
        <v>638</v>
      </c>
    </row>
    <row r="742" spans="1:12" x14ac:dyDescent="0.25">
      <c r="A742">
        <v>34</v>
      </c>
      <c r="B742" t="s">
        <v>663</v>
      </c>
      <c r="D742" t="s">
        <v>701</v>
      </c>
      <c r="E742" t="str">
        <f t="shared" si="86"/>
        <v>9D10+75</v>
      </c>
      <c r="F742" t="s">
        <v>727</v>
      </c>
      <c r="G742" t="s">
        <v>753</v>
      </c>
      <c r="H742" t="str">
        <f t="shared" si="87"/>
        <v>11D4+23</v>
      </c>
      <c r="I742" t="s">
        <v>782</v>
      </c>
    </row>
    <row r="743" spans="1:12" x14ac:dyDescent="0.25">
      <c r="A743">
        <v>35</v>
      </c>
      <c r="B743" t="s">
        <v>664</v>
      </c>
      <c r="D743" t="s">
        <v>702</v>
      </c>
      <c r="E743" t="str">
        <f t="shared" si="86"/>
        <v>9D10+78</v>
      </c>
      <c r="F743" t="s">
        <v>728</v>
      </c>
      <c r="G743" t="s">
        <v>754</v>
      </c>
      <c r="H743" t="str">
        <f t="shared" si="87"/>
        <v>11D4+24</v>
      </c>
      <c r="I743" t="s">
        <v>783</v>
      </c>
    </row>
    <row r="744" spans="1:12" x14ac:dyDescent="0.25">
      <c r="A744">
        <v>36</v>
      </c>
      <c r="B744" t="s">
        <v>665</v>
      </c>
      <c r="D744" t="s">
        <v>703</v>
      </c>
      <c r="E744" t="str">
        <f t="shared" si="86"/>
        <v>9D10+81</v>
      </c>
      <c r="F744" t="s">
        <v>729</v>
      </c>
      <c r="G744" t="s">
        <v>755</v>
      </c>
      <c r="H744" t="str">
        <f t="shared" si="87"/>
        <v>11D4+25</v>
      </c>
      <c r="I744" t="s">
        <v>784</v>
      </c>
    </row>
    <row r="745" spans="1:12" x14ac:dyDescent="0.25">
      <c r="A745" t="s">
        <v>793</v>
      </c>
      <c r="B745" t="s">
        <v>111</v>
      </c>
      <c r="C745" t="s">
        <v>112</v>
      </c>
      <c r="D745" t="s">
        <v>113</v>
      </c>
      <c r="E745" t="s">
        <v>114</v>
      </c>
      <c r="F745" t="s">
        <v>115</v>
      </c>
      <c r="G745" t="s">
        <v>116</v>
      </c>
      <c r="H745" t="s">
        <v>353</v>
      </c>
      <c r="I745" t="s">
        <v>118</v>
      </c>
      <c r="J745" t="s">
        <v>119</v>
      </c>
      <c r="K745" t="s">
        <v>499</v>
      </c>
      <c r="L745" t="s">
        <v>500</v>
      </c>
    </row>
    <row r="746" spans="1:12" x14ac:dyDescent="0.25">
      <c r="A746">
        <v>1</v>
      </c>
      <c r="B746" s="83">
        <v>0</v>
      </c>
      <c r="C746" s="83">
        <v>0</v>
      </c>
      <c r="D746" s="83">
        <v>0</v>
      </c>
      <c r="E746" s="83">
        <v>0</v>
      </c>
      <c r="F746" s="83">
        <v>0</v>
      </c>
      <c r="G746" s="83">
        <v>0</v>
      </c>
      <c r="H746" s="83">
        <v>0</v>
      </c>
      <c r="I746" s="83">
        <v>0</v>
      </c>
      <c r="J746" s="83">
        <v>0</v>
      </c>
      <c r="K746" s="83">
        <v>0</v>
      </c>
      <c r="L746" s="83">
        <f>D746</f>
        <v>0</v>
      </c>
    </row>
    <row r="747" spans="1:12" x14ac:dyDescent="0.25">
      <c r="A747">
        <v>2</v>
      </c>
      <c r="B747" s="83">
        <v>1501</v>
      </c>
      <c r="C747" s="83">
        <v>2001</v>
      </c>
      <c r="D747" s="83">
        <v>2001</v>
      </c>
      <c r="E747" s="83">
        <v>2751</v>
      </c>
      <c r="F747" s="83">
        <v>2251</v>
      </c>
      <c r="G747" s="83">
        <v>2501</v>
      </c>
      <c r="H747" s="83">
        <v>2251</v>
      </c>
      <c r="I747" s="83">
        <v>1251</v>
      </c>
      <c r="J747" s="83">
        <v>1501</v>
      </c>
      <c r="K747" s="83">
        <v>1501</v>
      </c>
      <c r="L747" s="83">
        <f t="shared" ref="L747:L752" si="89">D747</f>
        <v>2001</v>
      </c>
    </row>
    <row r="748" spans="1:12" x14ac:dyDescent="0.25">
      <c r="A748">
        <v>3</v>
      </c>
      <c r="B748" s="83">
        <v>3001</v>
      </c>
      <c r="C748" s="83">
        <v>4001</v>
      </c>
      <c r="D748" s="83">
        <v>4001</v>
      </c>
      <c r="E748" s="83">
        <v>5501</v>
      </c>
      <c r="F748" s="83">
        <v>4501</v>
      </c>
      <c r="G748" s="83">
        <v>5001</v>
      </c>
      <c r="H748" s="83">
        <v>4501</v>
      </c>
      <c r="I748" s="83">
        <v>2501</v>
      </c>
      <c r="J748" s="83">
        <v>3001</v>
      </c>
      <c r="K748" s="83">
        <v>3001</v>
      </c>
      <c r="L748" s="83">
        <f t="shared" si="89"/>
        <v>4001</v>
      </c>
    </row>
    <row r="749" spans="1:12" x14ac:dyDescent="0.25">
      <c r="A749">
        <v>4</v>
      </c>
      <c r="B749" s="83">
        <v>6001</v>
      </c>
      <c r="C749" s="83">
        <v>7501</v>
      </c>
      <c r="D749" s="83">
        <v>8001</v>
      </c>
      <c r="E749" s="83">
        <v>12001</v>
      </c>
      <c r="F749" s="83">
        <v>10001</v>
      </c>
      <c r="G749" s="83">
        <v>10001</v>
      </c>
      <c r="H749" s="83">
        <v>9001</v>
      </c>
      <c r="I749" s="83">
        <v>5001</v>
      </c>
      <c r="J749" s="83">
        <v>6001</v>
      </c>
      <c r="K749" s="83">
        <v>6001</v>
      </c>
      <c r="L749" s="83">
        <f t="shared" si="89"/>
        <v>8001</v>
      </c>
    </row>
    <row r="750" spans="1:12" x14ac:dyDescent="0.25">
      <c r="A750">
        <v>5</v>
      </c>
      <c r="B750" s="83">
        <v>13001</v>
      </c>
      <c r="C750" s="83">
        <v>12501</v>
      </c>
      <c r="D750" s="83">
        <v>18001</v>
      </c>
      <c r="E750" s="83">
        <v>24001</v>
      </c>
      <c r="F750" s="83">
        <v>20001</v>
      </c>
      <c r="G750" s="83">
        <v>22501</v>
      </c>
      <c r="H750" s="83">
        <v>18001</v>
      </c>
      <c r="I750" s="83">
        <v>10001</v>
      </c>
      <c r="J750" s="83">
        <v>12001</v>
      </c>
      <c r="K750" s="83">
        <v>12001</v>
      </c>
      <c r="L750" s="83">
        <f t="shared" si="89"/>
        <v>18001</v>
      </c>
    </row>
    <row r="751" spans="1:12" x14ac:dyDescent="0.25">
      <c r="A751">
        <v>6</v>
      </c>
      <c r="B751" s="83">
        <v>27501</v>
      </c>
      <c r="C751" s="83">
        <v>20001</v>
      </c>
      <c r="D751" s="83">
        <v>35001</v>
      </c>
      <c r="E751" s="83">
        <v>45001</v>
      </c>
      <c r="F751" s="83">
        <v>40001</v>
      </c>
      <c r="G751" s="83">
        <v>40001</v>
      </c>
      <c r="H751" s="83">
        <v>35001</v>
      </c>
      <c r="I751" s="83">
        <v>20001</v>
      </c>
      <c r="J751" s="83">
        <v>25001</v>
      </c>
      <c r="K751" s="83">
        <v>25001</v>
      </c>
      <c r="L751" s="83">
        <f t="shared" si="89"/>
        <v>35001</v>
      </c>
    </row>
    <row r="752" spans="1:12" x14ac:dyDescent="0.25">
      <c r="A752">
        <v>7</v>
      </c>
      <c r="B752" s="83">
        <v>55001</v>
      </c>
      <c r="C752" s="83">
        <v>35001</v>
      </c>
      <c r="D752" s="83">
        <v>70001</v>
      </c>
      <c r="E752" s="83">
        <v>95001</v>
      </c>
      <c r="F752" s="83">
        <v>90001</v>
      </c>
      <c r="G752" s="83">
        <v>60001</v>
      </c>
      <c r="H752" s="83">
        <v>60001</v>
      </c>
      <c r="I752" s="83">
        <v>42501</v>
      </c>
      <c r="J752" s="83">
        <v>50001</v>
      </c>
      <c r="K752" s="83">
        <v>40001</v>
      </c>
      <c r="L752" s="83">
        <f t="shared" si="89"/>
        <v>70001</v>
      </c>
    </row>
    <row r="753" spans="1:13" x14ac:dyDescent="0.25">
      <c r="A753">
        <v>8</v>
      </c>
      <c r="B753" s="83">
        <v>110001</v>
      </c>
      <c r="C753" s="83">
        <v>60001</v>
      </c>
      <c r="D753" s="83">
        <v>125001</v>
      </c>
      <c r="E753" s="83">
        <v>175001</v>
      </c>
      <c r="F753" s="83">
        <v>150001</v>
      </c>
      <c r="G753" s="83">
        <v>90001</v>
      </c>
      <c r="H753" s="83">
        <v>95001</v>
      </c>
      <c r="I753" s="83">
        <v>70001</v>
      </c>
      <c r="J753" s="83">
        <v>100001</v>
      </c>
      <c r="K753" s="83">
        <v>70001</v>
      </c>
      <c r="L753" s="83">
        <f>L752+I747-1</f>
        <v>71251</v>
      </c>
    </row>
    <row r="754" spans="1:13" x14ac:dyDescent="0.25">
      <c r="A754">
        <v>9</v>
      </c>
      <c r="B754" s="83">
        <v>225001</v>
      </c>
      <c r="C754" s="83">
        <v>90001</v>
      </c>
      <c r="D754" s="83">
        <v>250001</v>
      </c>
      <c r="E754" s="83">
        <v>350001</v>
      </c>
      <c r="F754" s="83">
        <v>225001</v>
      </c>
      <c r="G754" s="83">
        <v>135001</v>
      </c>
      <c r="H754" s="83">
        <v>145001</v>
      </c>
      <c r="I754" s="83">
        <v>110001</v>
      </c>
      <c r="J754" s="83">
        <v>200001</v>
      </c>
      <c r="K754" s="83">
        <v>110001</v>
      </c>
      <c r="L754" s="83">
        <f>L753+I748-1</f>
        <v>73751</v>
      </c>
    </row>
    <row r="755" spans="1:13" x14ac:dyDescent="0.25">
      <c r="A755">
        <v>10</v>
      </c>
      <c r="B755" s="83">
        <v>450001</v>
      </c>
      <c r="C755" s="83">
        <v>125001</v>
      </c>
      <c r="D755" s="83">
        <v>500001</v>
      </c>
      <c r="E755" s="83">
        <v>700001</v>
      </c>
      <c r="F755" s="83">
        <v>325001</v>
      </c>
      <c r="G755" s="83">
        <v>250001</v>
      </c>
      <c r="H755" s="83">
        <v>220001</v>
      </c>
      <c r="I755" s="83">
        <v>160001</v>
      </c>
      <c r="J755" s="83">
        <v>300001</v>
      </c>
      <c r="K755" s="83">
        <v>160001</v>
      </c>
      <c r="L755" s="83">
        <f>L754+I749-1</f>
        <v>78751</v>
      </c>
    </row>
    <row r="756" spans="1:13" x14ac:dyDescent="0.25">
      <c r="A756">
        <v>11</v>
      </c>
      <c r="B756" s="83">
        <v>675001</v>
      </c>
      <c r="C756" s="83">
        <v>200001</v>
      </c>
      <c r="D756" s="83">
        <v>750001</v>
      </c>
      <c r="E756" s="83">
        <v>1050001</v>
      </c>
      <c r="F756" s="83">
        <v>650001</v>
      </c>
      <c r="G756" s="83">
        <v>375001</v>
      </c>
      <c r="H756" s="83">
        <v>440001</v>
      </c>
      <c r="I756" s="83">
        <v>220001</v>
      </c>
      <c r="J756" s="83">
        <v>425001</v>
      </c>
      <c r="K756" s="83">
        <v>220001</v>
      </c>
      <c r="L756" s="83">
        <f>L755+I750-1</f>
        <v>88751</v>
      </c>
      <c r="M756">
        <v>0</v>
      </c>
    </row>
    <row r="757" spans="1:13" x14ac:dyDescent="0.25">
      <c r="A757">
        <v>12</v>
      </c>
      <c r="B757" s="83">
        <v>900001</v>
      </c>
      <c r="C757" s="83">
        <v>300001</v>
      </c>
      <c r="D757" s="83">
        <v>1000001</v>
      </c>
      <c r="E757" s="83">
        <v>1400001</v>
      </c>
      <c r="F757" s="83">
        <v>975001</v>
      </c>
      <c r="G757" s="83">
        <v>750001</v>
      </c>
      <c r="H757" s="83">
        <v>660001</v>
      </c>
      <c r="I757" s="83">
        <v>440001</v>
      </c>
      <c r="J757" s="83">
        <v>575001</v>
      </c>
      <c r="K757" s="83">
        <v>400001</v>
      </c>
      <c r="L757" s="83">
        <f>L756+M757</f>
        <v>90751</v>
      </c>
      <c r="M757">
        <v>2000</v>
      </c>
    </row>
    <row r="758" spans="1:13" x14ac:dyDescent="0.25">
      <c r="A758">
        <v>13</v>
      </c>
      <c r="B758" s="83">
        <v>1125001</v>
      </c>
      <c r="C758" s="83">
        <v>750001</v>
      </c>
      <c r="D758" s="83">
        <v>1250001</v>
      </c>
      <c r="E758" s="83">
        <v>1750001</v>
      </c>
      <c r="F758" s="83">
        <v>1300001</v>
      </c>
      <c r="G758" s="83">
        <v>1125001</v>
      </c>
      <c r="H758" s="83">
        <v>880001</v>
      </c>
      <c r="I758" s="83">
        <v>660001</v>
      </c>
      <c r="J758" s="83">
        <v>750001</v>
      </c>
      <c r="K758" s="83">
        <v>650001</v>
      </c>
      <c r="L758" s="83">
        <f>L757+M758-M757</f>
        <v>92751</v>
      </c>
      <c r="M758">
        <v>4000</v>
      </c>
    </row>
    <row r="759" spans="1:13" x14ac:dyDescent="0.25">
      <c r="A759">
        <v>14</v>
      </c>
      <c r="B759" s="83">
        <v>1350001</v>
      </c>
      <c r="C759" s="83">
        <v>1500001</v>
      </c>
      <c r="D759" s="83">
        <v>1500001</v>
      </c>
      <c r="E759" s="83">
        <v>2100001</v>
      </c>
      <c r="F759" s="83">
        <v>1625001</v>
      </c>
      <c r="G759" s="83">
        <v>1500001</v>
      </c>
      <c r="H759" s="83">
        <v>1100001</v>
      </c>
      <c r="I759" s="83">
        <v>880001</v>
      </c>
      <c r="J759" s="83">
        <v>1000001</v>
      </c>
      <c r="K759" s="83">
        <v>900001</v>
      </c>
      <c r="L759" s="83">
        <f t="shared" ref="L759:L778" si="90">L758+M759-M758</f>
        <v>96751</v>
      </c>
      <c r="M759">
        <v>8000</v>
      </c>
    </row>
    <row r="760" spans="1:13" x14ac:dyDescent="0.25">
      <c r="A760">
        <v>15</v>
      </c>
      <c r="B760" s="83">
        <v>1575001</v>
      </c>
      <c r="C760" s="83">
        <v>3000001</v>
      </c>
      <c r="D760" s="83">
        <v>1750001</v>
      </c>
      <c r="E760" s="83">
        <v>2450001</v>
      </c>
      <c r="F760" s="83">
        <v>1950001</v>
      </c>
      <c r="G760" s="83">
        <v>1875001</v>
      </c>
      <c r="H760" s="83">
        <v>1320001</v>
      </c>
      <c r="I760" s="83">
        <v>1100001</v>
      </c>
      <c r="J760" s="83">
        <v>1500001</v>
      </c>
      <c r="K760" s="83">
        <v>1150001</v>
      </c>
      <c r="L760" s="83">
        <f t="shared" si="90"/>
        <v>104751</v>
      </c>
      <c r="M760">
        <v>16000</v>
      </c>
    </row>
    <row r="761" spans="1:13" x14ac:dyDescent="0.25">
      <c r="A761">
        <v>16</v>
      </c>
      <c r="B761" s="83">
        <v>1800001</v>
      </c>
      <c r="C761" s="83">
        <v>3500001</v>
      </c>
      <c r="D761" s="83">
        <v>2000001</v>
      </c>
      <c r="E761" s="83">
        <v>2800001</v>
      </c>
      <c r="F761" s="83">
        <v>2275001</v>
      </c>
      <c r="G761" s="83">
        <v>2250001</v>
      </c>
      <c r="H761" s="83">
        <v>1540001</v>
      </c>
      <c r="I761" s="83">
        <v>1320001</v>
      </c>
      <c r="J761" s="83"/>
      <c r="K761" s="83">
        <v>1400001</v>
      </c>
      <c r="L761" s="83">
        <f t="shared" si="90"/>
        <v>113751</v>
      </c>
      <c r="M761">
        <v>25000</v>
      </c>
    </row>
    <row r="762" spans="1:13" x14ac:dyDescent="0.25">
      <c r="A762">
        <v>17</v>
      </c>
      <c r="B762" s="83">
        <v>2025001</v>
      </c>
      <c r="C762" s="83">
        <v>4000001</v>
      </c>
      <c r="D762" s="83">
        <v>2250001</v>
      </c>
      <c r="E762" s="83">
        <v>3150001</v>
      </c>
      <c r="F762" s="83">
        <v>2600001</v>
      </c>
      <c r="G762" s="83">
        <v>2625001</v>
      </c>
      <c r="H762" s="83">
        <v>1760001</v>
      </c>
      <c r="I762" s="83">
        <v>1540001</v>
      </c>
      <c r="J762" s="83"/>
      <c r="K762" s="83">
        <v>1650001</v>
      </c>
      <c r="L762" s="83">
        <f t="shared" si="90"/>
        <v>128751</v>
      </c>
      <c r="M762">
        <v>40000</v>
      </c>
    </row>
    <row r="763" spans="1:13" x14ac:dyDescent="0.25">
      <c r="A763">
        <v>18</v>
      </c>
      <c r="B763" s="83">
        <v>2250001</v>
      </c>
      <c r="C763" s="83">
        <v>4500001</v>
      </c>
      <c r="D763" s="83">
        <v>2500001</v>
      </c>
      <c r="E763" s="83">
        <v>3500001</v>
      </c>
      <c r="F763" s="83">
        <v>2925001</v>
      </c>
      <c r="G763" s="83">
        <v>3000001</v>
      </c>
      <c r="H763" s="83">
        <v>1980001</v>
      </c>
      <c r="I763" s="83">
        <v>1760001</v>
      </c>
      <c r="J763" s="83"/>
      <c r="K763" s="83">
        <v>1900001</v>
      </c>
      <c r="L763" s="83">
        <f t="shared" si="90"/>
        <v>148751</v>
      </c>
      <c r="M763">
        <v>60000</v>
      </c>
    </row>
    <row r="764" spans="1:13" x14ac:dyDescent="0.25">
      <c r="A764">
        <v>19</v>
      </c>
      <c r="B764" s="83">
        <v>2475001</v>
      </c>
      <c r="C764" s="83">
        <v>5000001</v>
      </c>
      <c r="D764" s="83">
        <v>2750001</v>
      </c>
      <c r="E764" s="83">
        <v>3850001</v>
      </c>
      <c r="F764" s="83">
        <v>3250001</v>
      </c>
      <c r="G764" s="83">
        <v>3375001</v>
      </c>
      <c r="H764" s="83">
        <v>2200001</v>
      </c>
      <c r="I764" s="83">
        <v>1980001</v>
      </c>
      <c r="J764" s="83"/>
      <c r="K764" s="83">
        <v>2200001</v>
      </c>
      <c r="L764" s="83">
        <f t="shared" si="90"/>
        <v>173751</v>
      </c>
      <c r="M764">
        <v>85000</v>
      </c>
    </row>
    <row r="765" spans="1:13" x14ac:dyDescent="0.25">
      <c r="A765">
        <v>20</v>
      </c>
      <c r="B765" s="83">
        <v>2700001</v>
      </c>
      <c r="C765" s="83">
        <v>5500001</v>
      </c>
      <c r="D765" s="83">
        <v>3000001</v>
      </c>
      <c r="E765" s="83">
        <v>4200001</v>
      </c>
      <c r="F765" s="83">
        <v>3575001</v>
      </c>
      <c r="G765" s="83">
        <v>3750001</v>
      </c>
      <c r="H765" s="83">
        <v>2420001</v>
      </c>
      <c r="I765" s="83">
        <v>2200001</v>
      </c>
      <c r="J765" s="83"/>
      <c r="K765" s="83">
        <v>2500001</v>
      </c>
      <c r="L765" s="83">
        <f t="shared" si="90"/>
        <v>198751</v>
      </c>
      <c r="M765">
        <v>110000</v>
      </c>
    </row>
    <row r="766" spans="1:13" x14ac:dyDescent="0.25">
      <c r="A766">
        <v>21</v>
      </c>
      <c r="B766" s="83">
        <v>2925001</v>
      </c>
      <c r="C766" s="83">
        <v>6000001</v>
      </c>
      <c r="D766" s="83">
        <v>3250001</v>
      </c>
      <c r="E766" s="83">
        <v>4550001</v>
      </c>
      <c r="F766" s="83">
        <v>3900001</v>
      </c>
      <c r="G766" s="83">
        <v>4125001</v>
      </c>
      <c r="H766" s="83">
        <v>2640001</v>
      </c>
      <c r="I766" s="83">
        <v>2420001</v>
      </c>
      <c r="J766" s="83"/>
      <c r="K766" s="83">
        <v>2800001</v>
      </c>
      <c r="L766" s="83">
        <f t="shared" si="90"/>
        <v>238751</v>
      </c>
      <c r="M766">
        <v>150000</v>
      </c>
    </row>
    <row r="767" spans="1:13" x14ac:dyDescent="0.25">
      <c r="A767">
        <v>22</v>
      </c>
      <c r="B767" s="83">
        <v>3150001</v>
      </c>
      <c r="C767" s="83">
        <v>6500001</v>
      </c>
      <c r="D767" s="83">
        <v>3500001</v>
      </c>
      <c r="E767" s="83">
        <v>4900001</v>
      </c>
      <c r="F767" s="83">
        <v>4225001</v>
      </c>
      <c r="G767" s="83">
        <v>4500001</v>
      </c>
      <c r="H767" s="83">
        <v>2860001</v>
      </c>
      <c r="I767" s="83">
        <v>2640001</v>
      </c>
      <c r="J767" s="83"/>
      <c r="L767" s="83">
        <f t="shared" si="90"/>
        <v>288751</v>
      </c>
      <c r="M767">
        <v>200000</v>
      </c>
    </row>
    <row r="768" spans="1:13" x14ac:dyDescent="0.25">
      <c r="A768">
        <v>23</v>
      </c>
      <c r="B768" s="83">
        <v>3375001</v>
      </c>
      <c r="C768" s="83">
        <v>7000001</v>
      </c>
      <c r="D768" s="83">
        <v>3750001</v>
      </c>
      <c r="E768" s="83">
        <v>5250001</v>
      </c>
      <c r="F768" s="83">
        <v>4550001</v>
      </c>
      <c r="G768" s="83">
        <v>4875001</v>
      </c>
      <c r="H768" s="83">
        <v>3080001</v>
      </c>
      <c r="I768" s="83">
        <v>2860001</v>
      </c>
      <c r="J768" s="83"/>
      <c r="L768" s="83">
        <f t="shared" si="90"/>
        <v>488751</v>
      </c>
      <c r="M768">
        <v>400000</v>
      </c>
    </row>
    <row r="769" spans="1:13" x14ac:dyDescent="0.25">
      <c r="A769">
        <v>24</v>
      </c>
      <c r="B769" s="83">
        <v>3600001</v>
      </c>
      <c r="C769" s="83"/>
      <c r="D769" s="83">
        <v>4000001</v>
      </c>
      <c r="E769" s="83">
        <v>5600001</v>
      </c>
      <c r="F769" s="83">
        <v>4875001</v>
      </c>
      <c r="G769" s="83">
        <v>5250001</v>
      </c>
      <c r="H769" s="83">
        <v>3300001</v>
      </c>
      <c r="I769" s="83">
        <v>3080001</v>
      </c>
      <c r="J769" s="83"/>
      <c r="L769" s="83">
        <f t="shared" si="90"/>
        <v>688751</v>
      </c>
      <c r="M769">
        <f>M768+200000</f>
        <v>600000</v>
      </c>
    </row>
    <row r="770" spans="1:13" x14ac:dyDescent="0.25">
      <c r="A770">
        <v>25</v>
      </c>
      <c r="B770" s="83">
        <v>3825001</v>
      </c>
      <c r="C770" s="83"/>
      <c r="D770" s="83">
        <v>4250001</v>
      </c>
      <c r="E770" s="83">
        <v>5950001</v>
      </c>
      <c r="F770" s="83">
        <v>5200001</v>
      </c>
      <c r="G770" s="83">
        <v>5625001</v>
      </c>
      <c r="H770" s="83">
        <v>3520001</v>
      </c>
      <c r="I770" s="83">
        <v>3300001</v>
      </c>
      <c r="J770" s="83"/>
      <c r="L770" s="83">
        <f t="shared" si="90"/>
        <v>888751</v>
      </c>
      <c r="M770">
        <f t="shared" ref="M770:M777" si="91">M769+200000</f>
        <v>800000</v>
      </c>
    </row>
    <row r="771" spans="1:13" x14ac:dyDescent="0.25">
      <c r="A771">
        <v>26</v>
      </c>
      <c r="B771" s="83">
        <v>4050001</v>
      </c>
      <c r="C771" s="83"/>
      <c r="D771" s="83">
        <v>4500001</v>
      </c>
      <c r="E771" s="83">
        <v>6300001</v>
      </c>
      <c r="F771" s="83">
        <v>5525001</v>
      </c>
      <c r="G771" s="83">
        <v>6000001</v>
      </c>
      <c r="H771" s="83">
        <v>3740001</v>
      </c>
      <c r="I771" s="83">
        <v>3520001</v>
      </c>
      <c r="J771" s="83"/>
      <c r="L771" s="83">
        <f t="shared" si="90"/>
        <v>1088751</v>
      </c>
      <c r="M771">
        <f t="shared" si="91"/>
        <v>1000000</v>
      </c>
    </row>
    <row r="772" spans="1:13" x14ac:dyDescent="0.25">
      <c r="A772">
        <v>27</v>
      </c>
      <c r="B772" s="83">
        <v>4275001</v>
      </c>
      <c r="C772" s="83"/>
      <c r="D772" s="83">
        <v>4750001</v>
      </c>
      <c r="E772" s="83">
        <v>6650001</v>
      </c>
      <c r="F772" s="83">
        <v>5850001</v>
      </c>
      <c r="G772" s="83">
        <v>6375001</v>
      </c>
      <c r="H772" s="83">
        <v>3960001</v>
      </c>
      <c r="I772" s="83">
        <v>3740001</v>
      </c>
      <c r="J772" s="83"/>
      <c r="L772" s="83">
        <f t="shared" si="90"/>
        <v>1288751</v>
      </c>
      <c r="M772">
        <f t="shared" si="91"/>
        <v>1200000</v>
      </c>
    </row>
    <row r="773" spans="1:13" x14ac:dyDescent="0.25">
      <c r="A773">
        <v>28</v>
      </c>
      <c r="B773" s="83">
        <v>4500001</v>
      </c>
      <c r="C773" s="83"/>
      <c r="D773" s="83">
        <v>5000001</v>
      </c>
      <c r="E773" s="83">
        <v>7000001</v>
      </c>
      <c r="F773" s="83">
        <v>6175001</v>
      </c>
      <c r="G773" s="83">
        <v>6750001</v>
      </c>
      <c r="H773" s="83">
        <v>4180001</v>
      </c>
      <c r="I773" s="83">
        <v>3960001</v>
      </c>
      <c r="J773" s="83"/>
      <c r="L773" s="83">
        <f t="shared" si="90"/>
        <v>1488751</v>
      </c>
      <c r="M773">
        <f t="shared" si="91"/>
        <v>1400000</v>
      </c>
    </row>
    <row r="774" spans="1:13" x14ac:dyDescent="0.25">
      <c r="A774">
        <v>29</v>
      </c>
      <c r="B774" s="83">
        <v>4725001</v>
      </c>
      <c r="C774" s="83"/>
      <c r="D774" s="83">
        <v>5250001</v>
      </c>
      <c r="E774" s="83">
        <v>7350001</v>
      </c>
      <c r="F774" s="83">
        <v>6500001</v>
      </c>
      <c r="G774" s="83">
        <v>7125001</v>
      </c>
      <c r="H774" s="83">
        <v>4400001</v>
      </c>
      <c r="I774" s="83">
        <v>4180001</v>
      </c>
      <c r="J774" s="83"/>
      <c r="L774" s="83">
        <f t="shared" si="90"/>
        <v>1688751</v>
      </c>
      <c r="M774">
        <f t="shared" si="91"/>
        <v>1600000</v>
      </c>
    </row>
    <row r="775" spans="1:13" x14ac:dyDescent="0.25">
      <c r="A775">
        <v>30</v>
      </c>
      <c r="B775" s="83">
        <v>4950001</v>
      </c>
      <c r="C775" s="83"/>
      <c r="D775" s="83">
        <v>5500001</v>
      </c>
      <c r="E775" s="83">
        <v>7700001</v>
      </c>
      <c r="F775" s="83">
        <v>6825001</v>
      </c>
      <c r="G775" s="83">
        <v>7500001</v>
      </c>
      <c r="H775" s="83">
        <v>4620001</v>
      </c>
      <c r="I775" s="83">
        <v>4400001</v>
      </c>
      <c r="J775" s="83"/>
      <c r="L775" s="83">
        <f t="shared" si="90"/>
        <v>1888751</v>
      </c>
      <c r="M775">
        <f t="shared" si="91"/>
        <v>1800000</v>
      </c>
    </row>
    <row r="776" spans="1:13" x14ac:dyDescent="0.25">
      <c r="A776">
        <v>31</v>
      </c>
      <c r="B776" s="83">
        <v>5175001</v>
      </c>
      <c r="C776" s="83"/>
      <c r="D776" s="83">
        <v>5750001</v>
      </c>
      <c r="E776" s="83">
        <v>8050001</v>
      </c>
      <c r="F776" s="83">
        <v>7150001</v>
      </c>
      <c r="G776" s="83">
        <v>7875001</v>
      </c>
      <c r="H776" s="83">
        <v>4840001</v>
      </c>
      <c r="I776" s="83">
        <v>4620001</v>
      </c>
      <c r="J776" s="83"/>
      <c r="L776" s="83">
        <f t="shared" si="90"/>
        <v>2088751</v>
      </c>
      <c r="M776">
        <f t="shared" si="91"/>
        <v>2000000</v>
      </c>
    </row>
    <row r="777" spans="1:13" x14ac:dyDescent="0.25">
      <c r="A777">
        <v>32</v>
      </c>
      <c r="B777" s="83">
        <v>5400001</v>
      </c>
      <c r="C777" s="83"/>
      <c r="D777" s="83">
        <v>6000001</v>
      </c>
      <c r="E777" s="83">
        <v>8400001</v>
      </c>
      <c r="F777" s="83">
        <v>7475001</v>
      </c>
      <c r="G777" s="83">
        <v>8250001</v>
      </c>
      <c r="H777" s="83">
        <v>5060001</v>
      </c>
      <c r="I777" s="83">
        <v>4840001</v>
      </c>
      <c r="J777" s="83"/>
      <c r="L777" s="83">
        <f t="shared" si="90"/>
        <v>2288751</v>
      </c>
      <c r="M777">
        <f t="shared" si="91"/>
        <v>2200000</v>
      </c>
    </row>
    <row r="778" spans="1:13" x14ac:dyDescent="0.25">
      <c r="A778">
        <v>33</v>
      </c>
      <c r="B778" s="83">
        <v>5625001</v>
      </c>
      <c r="C778" s="83"/>
      <c r="D778" s="83">
        <v>6250001</v>
      </c>
      <c r="E778" s="83">
        <v>8750001</v>
      </c>
      <c r="F778" s="83">
        <v>7800001</v>
      </c>
      <c r="G778" s="83">
        <v>8625001</v>
      </c>
      <c r="H778" s="83">
        <v>5280001</v>
      </c>
      <c r="I778" s="83">
        <v>5060001</v>
      </c>
      <c r="J778" s="83"/>
      <c r="L778" s="83">
        <f t="shared" si="90"/>
        <v>3088751</v>
      </c>
      <c r="M778">
        <v>3000000</v>
      </c>
    </row>
    <row r="779" spans="1:13" x14ac:dyDescent="0.25">
      <c r="A779">
        <v>34</v>
      </c>
      <c r="B779" s="83">
        <v>5850001</v>
      </c>
      <c r="C779" s="83"/>
      <c r="D779" s="83">
        <v>6500001</v>
      </c>
      <c r="E779" s="83">
        <v>9100001</v>
      </c>
      <c r="F779" s="83">
        <v>8125001</v>
      </c>
      <c r="G779" s="83">
        <v>9000001</v>
      </c>
      <c r="H779" s="83">
        <v>5500001</v>
      </c>
      <c r="I779" s="83">
        <v>5280001</v>
      </c>
      <c r="J779" s="83"/>
      <c r="L779" s="83"/>
    </row>
    <row r="780" spans="1:13" x14ac:dyDescent="0.25">
      <c r="A780">
        <v>35</v>
      </c>
      <c r="B780" s="83">
        <v>6075001</v>
      </c>
      <c r="C780" s="83"/>
      <c r="D780" s="83">
        <v>6750001</v>
      </c>
      <c r="E780" s="83">
        <v>9450001</v>
      </c>
      <c r="F780" s="83">
        <v>8450001</v>
      </c>
      <c r="G780" s="83">
        <v>9375001</v>
      </c>
      <c r="H780" s="83">
        <v>5720001</v>
      </c>
      <c r="I780" s="83">
        <v>5500001</v>
      </c>
      <c r="J780" s="83"/>
      <c r="L780" s="83"/>
    </row>
    <row r="781" spans="1:13" x14ac:dyDescent="0.25">
      <c r="A781">
        <v>36</v>
      </c>
      <c r="B781" s="83">
        <v>6300001</v>
      </c>
      <c r="C781" s="83"/>
      <c r="D781" s="83">
        <v>7000001</v>
      </c>
      <c r="E781" s="83">
        <v>9800001</v>
      </c>
      <c r="F781" s="83">
        <v>8775001</v>
      </c>
      <c r="G781" s="83">
        <v>9750001</v>
      </c>
      <c r="H781" s="83">
        <v>5940001</v>
      </c>
      <c r="I781" s="83">
        <v>5720001</v>
      </c>
      <c r="J781" s="83"/>
      <c r="L781" s="83"/>
    </row>
    <row r="782" spans="1:13" x14ac:dyDescent="0.25">
      <c r="A782" t="s">
        <v>794</v>
      </c>
      <c r="B782" t="s">
        <v>111</v>
      </c>
      <c r="C782" t="s">
        <v>112</v>
      </c>
      <c r="D782" t="s">
        <v>113</v>
      </c>
      <c r="E782" t="s">
        <v>114</v>
      </c>
      <c r="F782" t="s">
        <v>115</v>
      </c>
      <c r="G782" t="s">
        <v>116</v>
      </c>
      <c r="H782" t="s">
        <v>353</v>
      </c>
      <c r="I782" t="s">
        <v>118</v>
      </c>
      <c r="J782" t="s">
        <v>119</v>
      </c>
      <c r="K782" t="s">
        <v>499</v>
      </c>
      <c r="L782" t="s">
        <v>500</v>
      </c>
      <c r="M782" t="s">
        <v>803</v>
      </c>
    </row>
    <row r="783" spans="1:13" x14ac:dyDescent="0.25">
      <c r="A783">
        <v>1</v>
      </c>
      <c r="B783">
        <v>1</v>
      </c>
      <c r="C783">
        <v>2</v>
      </c>
      <c r="E783">
        <v>0</v>
      </c>
      <c r="F783">
        <v>0</v>
      </c>
      <c r="G783">
        <v>1</v>
      </c>
      <c r="H783">
        <v>1</v>
      </c>
      <c r="L783">
        <v>0</v>
      </c>
      <c r="M783">
        <v>0</v>
      </c>
    </row>
    <row r="784" spans="1:13" x14ac:dyDescent="0.25">
      <c r="A784">
        <v>2</v>
      </c>
      <c r="B784">
        <v>2</v>
      </c>
      <c r="C784">
        <v>2</v>
      </c>
      <c r="E784">
        <v>0</v>
      </c>
      <c r="F784">
        <v>0</v>
      </c>
      <c r="G784">
        <v>2</v>
      </c>
      <c r="H784">
        <v>2</v>
      </c>
      <c r="L784">
        <v>0</v>
      </c>
      <c r="M784">
        <v>0</v>
      </c>
    </row>
    <row r="785" spans="1:13" x14ac:dyDescent="0.25">
      <c r="A785">
        <v>3</v>
      </c>
      <c r="B785">
        <v>2</v>
      </c>
      <c r="C785">
        <v>3</v>
      </c>
      <c r="E785">
        <v>0</v>
      </c>
      <c r="F785">
        <v>0</v>
      </c>
      <c r="G785">
        <v>2</v>
      </c>
      <c r="H785">
        <v>2</v>
      </c>
      <c r="L785">
        <v>0</v>
      </c>
      <c r="M785">
        <v>0</v>
      </c>
    </row>
    <row r="786" spans="1:13" x14ac:dyDescent="0.25">
      <c r="A786">
        <v>4</v>
      </c>
      <c r="B786">
        <v>3</v>
      </c>
      <c r="C786">
        <v>4</v>
      </c>
      <c r="E786">
        <v>0</v>
      </c>
      <c r="F786">
        <v>0</v>
      </c>
      <c r="G786">
        <v>3</v>
      </c>
      <c r="H786">
        <v>3</v>
      </c>
      <c r="L786">
        <v>0</v>
      </c>
      <c r="M786">
        <v>0</v>
      </c>
    </row>
    <row r="787" spans="1:13" x14ac:dyDescent="0.25">
      <c r="A787">
        <v>5</v>
      </c>
      <c r="B787">
        <v>3</v>
      </c>
      <c r="C787">
        <v>4</v>
      </c>
      <c r="E787">
        <v>0</v>
      </c>
      <c r="F787">
        <v>0</v>
      </c>
      <c r="G787">
        <v>4</v>
      </c>
      <c r="H787">
        <v>4</v>
      </c>
      <c r="L787">
        <v>0</v>
      </c>
      <c r="M787">
        <v>0</v>
      </c>
    </row>
    <row r="788" spans="1:13" x14ac:dyDescent="0.25">
      <c r="A788">
        <v>6</v>
      </c>
      <c r="B788">
        <v>3</v>
      </c>
      <c r="C788">
        <v>4</v>
      </c>
      <c r="E788">
        <v>0</v>
      </c>
      <c r="F788">
        <v>0</v>
      </c>
      <c r="G788">
        <v>4</v>
      </c>
      <c r="H788">
        <v>4</v>
      </c>
      <c r="L788">
        <v>0</v>
      </c>
      <c r="M788">
        <v>0</v>
      </c>
    </row>
    <row r="789" spans="1:13" x14ac:dyDescent="0.25">
      <c r="A789">
        <v>7</v>
      </c>
      <c r="B789">
        <v>3</v>
      </c>
      <c r="C789">
        <v>4</v>
      </c>
      <c r="E789">
        <v>0</v>
      </c>
      <c r="F789">
        <v>0</v>
      </c>
      <c r="G789">
        <v>4</v>
      </c>
      <c r="H789">
        <v>4</v>
      </c>
      <c r="L789">
        <v>0</v>
      </c>
      <c r="M789">
        <v>0</v>
      </c>
    </row>
    <row r="790" spans="1:13" x14ac:dyDescent="0.25">
      <c r="A790">
        <v>8</v>
      </c>
      <c r="B790">
        <v>3</v>
      </c>
      <c r="C790">
        <v>4</v>
      </c>
      <c r="E790">
        <v>0</v>
      </c>
      <c r="F790">
        <v>1</v>
      </c>
      <c r="G790">
        <v>4</v>
      </c>
      <c r="H790">
        <v>4</v>
      </c>
      <c r="L790">
        <v>0</v>
      </c>
      <c r="M790">
        <v>0</v>
      </c>
    </row>
    <row r="791" spans="1:13" x14ac:dyDescent="0.25">
      <c r="A791">
        <v>9</v>
      </c>
      <c r="B791">
        <v>4</v>
      </c>
      <c r="C791">
        <v>5</v>
      </c>
      <c r="E791">
        <v>1</v>
      </c>
      <c r="F791">
        <v>1</v>
      </c>
      <c r="G791">
        <v>4</v>
      </c>
      <c r="H791">
        <v>5</v>
      </c>
      <c r="L791">
        <v>0</v>
      </c>
      <c r="M791">
        <v>1</v>
      </c>
    </row>
    <row r="792" spans="1:13" x14ac:dyDescent="0.25">
      <c r="A792">
        <v>10</v>
      </c>
      <c r="B792">
        <v>4</v>
      </c>
      <c r="C792">
        <v>5</v>
      </c>
      <c r="E792">
        <v>2</v>
      </c>
      <c r="F792">
        <v>2</v>
      </c>
      <c r="G792">
        <v>4</v>
      </c>
      <c r="H792">
        <v>5</v>
      </c>
      <c r="L792">
        <v>0</v>
      </c>
      <c r="M792">
        <v>1</v>
      </c>
    </row>
    <row r="793" spans="1:13" x14ac:dyDescent="0.25">
      <c r="A793">
        <v>11</v>
      </c>
      <c r="B793">
        <v>5</v>
      </c>
      <c r="C793">
        <v>5</v>
      </c>
      <c r="E793">
        <v>2</v>
      </c>
      <c r="F793">
        <v>2</v>
      </c>
      <c r="G793">
        <v>4</v>
      </c>
      <c r="H793">
        <v>5</v>
      </c>
      <c r="L793">
        <v>1</v>
      </c>
      <c r="M793">
        <v>2</v>
      </c>
    </row>
    <row r="794" spans="1:13" x14ac:dyDescent="0.25">
      <c r="A794">
        <v>12</v>
      </c>
      <c r="B794">
        <v>6</v>
      </c>
      <c r="C794">
        <v>5</v>
      </c>
      <c r="E794">
        <v>2</v>
      </c>
      <c r="F794">
        <v>2</v>
      </c>
      <c r="G794">
        <v>4</v>
      </c>
      <c r="H794">
        <v>5</v>
      </c>
      <c r="L794">
        <v>2</v>
      </c>
      <c r="M794">
        <v>2</v>
      </c>
    </row>
    <row r="795" spans="1:13" x14ac:dyDescent="0.25">
      <c r="A795">
        <v>13</v>
      </c>
      <c r="B795">
        <v>6</v>
      </c>
      <c r="C795">
        <v>6</v>
      </c>
      <c r="E795">
        <v>2</v>
      </c>
      <c r="F795">
        <v>2</v>
      </c>
      <c r="G795">
        <v>5</v>
      </c>
      <c r="H795">
        <v>5</v>
      </c>
      <c r="L795">
        <v>3</v>
      </c>
      <c r="M795">
        <v>2</v>
      </c>
    </row>
    <row r="796" spans="1:13" x14ac:dyDescent="0.25">
      <c r="A796">
        <v>14</v>
      </c>
      <c r="B796">
        <v>6</v>
      </c>
      <c r="C796">
        <v>6</v>
      </c>
      <c r="E796">
        <v>3</v>
      </c>
      <c r="F796">
        <v>2</v>
      </c>
      <c r="G796">
        <v>5</v>
      </c>
      <c r="H796">
        <v>5</v>
      </c>
      <c r="L796">
        <v>3</v>
      </c>
      <c r="M796">
        <v>2</v>
      </c>
    </row>
    <row r="797" spans="1:13" x14ac:dyDescent="0.25">
      <c r="A797">
        <v>15</v>
      </c>
      <c r="B797">
        <v>7</v>
      </c>
      <c r="C797">
        <v>6</v>
      </c>
      <c r="E797">
        <v>3</v>
      </c>
      <c r="F797">
        <v>2</v>
      </c>
      <c r="G797">
        <v>5</v>
      </c>
      <c r="H797">
        <v>5</v>
      </c>
      <c r="L797">
        <v>3</v>
      </c>
      <c r="M797">
        <v>2</v>
      </c>
    </row>
    <row r="798" spans="1:13" x14ac:dyDescent="0.25">
      <c r="A798">
        <v>16</v>
      </c>
      <c r="B798">
        <v>7</v>
      </c>
      <c r="C798">
        <v>6</v>
      </c>
      <c r="E798">
        <v>3</v>
      </c>
      <c r="F798">
        <v>2</v>
      </c>
      <c r="G798">
        <v>5</v>
      </c>
      <c r="H798">
        <v>5</v>
      </c>
      <c r="L798">
        <v>3</v>
      </c>
      <c r="M798">
        <v>2</v>
      </c>
    </row>
    <row r="799" spans="1:13" x14ac:dyDescent="0.25">
      <c r="A799">
        <v>17</v>
      </c>
      <c r="B799">
        <v>8</v>
      </c>
      <c r="C799">
        <v>6</v>
      </c>
      <c r="E799">
        <v>3</v>
      </c>
      <c r="F799">
        <v>2</v>
      </c>
      <c r="G799">
        <v>5</v>
      </c>
      <c r="H799">
        <v>5</v>
      </c>
      <c r="L799">
        <v>3</v>
      </c>
      <c r="M799">
        <v>2</v>
      </c>
    </row>
    <row r="800" spans="1:13" x14ac:dyDescent="0.25">
      <c r="A800">
        <v>18</v>
      </c>
      <c r="B800">
        <v>8</v>
      </c>
      <c r="C800">
        <v>6</v>
      </c>
      <c r="E800">
        <v>3</v>
      </c>
      <c r="F800">
        <v>2</v>
      </c>
      <c r="G800">
        <v>5</v>
      </c>
      <c r="H800">
        <v>5</v>
      </c>
      <c r="L800">
        <v>3</v>
      </c>
      <c r="M800">
        <v>2</v>
      </c>
    </row>
    <row r="801" spans="1:13" x14ac:dyDescent="0.25">
      <c r="A801">
        <v>19</v>
      </c>
      <c r="B801">
        <v>9</v>
      </c>
      <c r="C801">
        <v>6</v>
      </c>
      <c r="E801">
        <v>3</v>
      </c>
      <c r="F801">
        <v>2</v>
      </c>
      <c r="G801">
        <v>5</v>
      </c>
      <c r="H801">
        <v>5</v>
      </c>
      <c r="L801">
        <v>3</v>
      </c>
      <c r="M801">
        <v>2</v>
      </c>
    </row>
    <row r="802" spans="1:13" x14ac:dyDescent="0.25">
      <c r="A802">
        <v>20</v>
      </c>
      <c r="B802">
        <v>9</v>
      </c>
      <c r="C802">
        <v>6</v>
      </c>
      <c r="E802">
        <v>3</v>
      </c>
      <c r="F802">
        <v>2</v>
      </c>
      <c r="G802">
        <v>5</v>
      </c>
      <c r="H802">
        <v>5</v>
      </c>
      <c r="L802">
        <v>3</v>
      </c>
      <c r="M802">
        <v>2</v>
      </c>
    </row>
    <row r="803" spans="1:13" x14ac:dyDescent="0.25">
      <c r="A803">
        <v>21</v>
      </c>
      <c r="B803">
        <v>9</v>
      </c>
      <c r="C803">
        <v>6</v>
      </c>
      <c r="E803">
        <v>3</v>
      </c>
      <c r="F803">
        <v>2</v>
      </c>
      <c r="G803">
        <v>5</v>
      </c>
      <c r="H803">
        <v>5</v>
      </c>
      <c r="L803">
        <v>3</v>
      </c>
      <c r="M803">
        <v>2</v>
      </c>
    </row>
    <row r="804" spans="1:13" x14ac:dyDescent="0.25">
      <c r="A804">
        <v>22</v>
      </c>
      <c r="B804">
        <v>9</v>
      </c>
      <c r="C804">
        <v>6</v>
      </c>
      <c r="E804">
        <v>3</v>
      </c>
      <c r="F804">
        <v>2</v>
      </c>
      <c r="G804">
        <v>5</v>
      </c>
      <c r="H804">
        <v>5</v>
      </c>
      <c r="L804">
        <v>3</v>
      </c>
      <c r="M804">
        <v>2</v>
      </c>
    </row>
    <row r="805" spans="1:13" x14ac:dyDescent="0.25">
      <c r="A805">
        <v>23</v>
      </c>
      <c r="B805">
        <v>9</v>
      </c>
      <c r="C805">
        <v>6</v>
      </c>
      <c r="E805">
        <v>3</v>
      </c>
      <c r="F805">
        <v>2</v>
      </c>
      <c r="G805">
        <v>5</v>
      </c>
      <c r="H805">
        <v>5</v>
      </c>
      <c r="L805">
        <v>3</v>
      </c>
      <c r="M805">
        <v>2</v>
      </c>
    </row>
    <row r="806" spans="1:13" x14ac:dyDescent="0.25">
      <c r="A806">
        <v>24</v>
      </c>
      <c r="B806">
        <v>9</v>
      </c>
      <c r="E806">
        <v>3</v>
      </c>
      <c r="F806">
        <v>2</v>
      </c>
      <c r="G806">
        <v>5</v>
      </c>
      <c r="H806">
        <v>6</v>
      </c>
      <c r="L806">
        <v>3</v>
      </c>
      <c r="M806">
        <v>2</v>
      </c>
    </row>
    <row r="807" spans="1:13" x14ac:dyDescent="0.25">
      <c r="A807">
        <v>25</v>
      </c>
      <c r="B807">
        <v>9</v>
      </c>
      <c r="E807">
        <v>3</v>
      </c>
      <c r="F807">
        <v>2</v>
      </c>
      <c r="G807">
        <v>5</v>
      </c>
      <c r="H807">
        <v>6</v>
      </c>
      <c r="L807">
        <v>3</v>
      </c>
      <c r="M807">
        <v>2</v>
      </c>
    </row>
    <row r="808" spans="1:13" x14ac:dyDescent="0.25">
      <c r="A808">
        <v>26</v>
      </c>
      <c r="B808">
        <v>9</v>
      </c>
      <c r="E808">
        <v>3</v>
      </c>
      <c r="F808">
        <v>2</v>
      </c>
      <c r="G808">
        <v>6</v>
      </c>
      <c r="H808">
        <v>7</v>
      </c>
      <c r="L808">
        <v>4</v>
      </c>
      <c r="M808">
        <v>2</v>
      </c>
    </row>
    <row r="809" spans="1:13" x14ac:dyDescent="0.25">
      <c r="A809">
        <v>27</v>
      </c>
      <c r="B809">
        <v>9</v>
      </c>
      <c r="E809">
        <v>3</v>
      </c>
      <c r="F809">
        <v>2</v>
      </c>
      <c r="G809">
        <v>6</v>
      </c>
      <c r="H809">
        <v>7</v>
      </c>
      <c r="L809">
        <v>4</v>
      </c>
      <c r="M809">
        <v>2</v>
      </c>
    </row>
    <row r="810" spans="1:13" x14ac:dyDescent="0.25">
      <c r="A810">
        <v>28</v>
      </c>
      <c r="B810">
        <v>9</v>
      </c>
      <c r="E810">
        <v>3</v>
      </c>
      <c r="F810">
        <v>2</v>
      </c>
      <c r="G810">
        <v>6</v>
      </c>
      <c r="H810">
        <v>7</v>
      </c>
      <c r="L810">
        <v>4</v>
      </c>
      <c r="M810">
        <v>2</v>
      </c>
    </row>
    <row r="811" spans="1:13" x14ac:dyDescent="0.25">
      <c r="A811">
        <v>29</v>
      </c>
      <c r="B811">
        <v>9</v>
      </c>
      <c r="E811">
        <v>3</v>
      </c>
      <c r="F811">
        <v>2</v>
      </c>
      <c r="G811">
        <v>7</v>
      </c>
      <c r="H811">
        <v>8</v>
      </c>
      <c r="L811">
        <v>5</v>
      </c>
      <c r="M811">
        <v>2</v>
      </c>
    </row>
    <row r="812" spans="1:13" x14ac:dyDescent="0.25">
      <c r="A812">
        <v>30</v>
      </c>
      <c r="B812">
        <v>9</v>
      </c>
      <c r="E812">
        <v>3</v>
      </c>
      <c r="F812">
        <v>2</v>
      </c>
      <c r="G812">
        <v>7</v>
      </c>
      <c r="H812">
        <v>8</v>
      </c>
      <c r="L812">
        <v>5</v>
      </c>
      <c r="M812">
        <v>2</v>
      </c>
    </row>
    <row r="813" spans="1:13" x14ac:dyDescent="0.25">
      <c r="A813">
        <v>31</v>
      </c>
      <c r="B813">
        <v>9</v>
      </c>
      <c r="E813">
        <v>3</v>
      </c>
      <c r="F813">
        <v>2</v>
      </c>
      <c r="G813">
        <v>7</v>
      </c>
      <c r="H813">
        <v>8</v>
      </c>
      <c r="L813">
        <v>5</v>
      </c>
      <c r="M813">
        <v>2</v>
      </c>
    </row>
    <row r="814" spans="1:13" x14ac:dyDescent="0.25">
      <c r="A814">
        <v>32</v>
      </c>
      <c r="B814">
        <v>9</v>
      </c>
      <c r="E814">
        <v>3</v>
      </c>
      <c r="F814">
        <v>2</v>
      </c>
      <c r="G814">
        <v>8</v>
      </c>
      <c r="H814">
        <v>9</v>
      </c>
      <c r="L814">
        <v>5</v>
      </c>
      <c r="M814">
        <v>2</v>
      </c>
    </row>
    <row r="815" spans="1:13" x14ac:dyDescent="0.25">
      <c r="A815">
        <v>33</v>
      </c>
      <c r="B815">
        <v>9</v>
      </c>
      <c r="E815">
        <v>3</v>
      </c>
      <c r="F815">
        <v>2</v>
      </c>
      <c r="G815">
        <v>8</v>
      </c>
      <c r="H815">
        <v>9</v>
      </c>
      <c r="L815">
        <v>5</v>
      </c>
      <c r="M815">
        <v>2</v>
      </c>
    </row>
    <row r="816" spans="1:13" x14ac:dyDescent="0.25">
      <c r="A816">
        <v>34</v>
      </c>
      <c r="B816">
        <v>9</v>
      </c>
      <c r="E816">
        <v>3</v>
      </c>
      <c r="F816">
        <v>2</v>
      </c>
      <c r="G816">
        <v>8</v>
      </c>
      <c r="H816">
        <v>9</v>
      </c>
      <c r="M816">
        <v>2</v>
      </c>
    </row>
    <row r="817" spans="1:13" x14ac:dyDescent="0.25">
      <c r="A817">
        <v>35</v>
      </c>
      <c r="B817">
        <v>9</v>
      </c>
      <c r="E817">
        <v>3</v>
      </c>
      <c r="F817">
        <v>2</v>
      </c>
      <c r="G817">
        <v>9</v>
      </c>
      <c r="H817">
        <v>9</v>
      </c>
      <c r="M817">
        <v>2</v>
      </c>
    </row>
    <row r="818" spans="1:13" x14ac:dyDescent="0.25">
      <c r="A818">
        <v>36</v>
      </c>
      <c r="B818">
        <v>9</v>
      </c>
      <c r="E818">
        <v>3</v>
      </c>
      <c r="F818">
        <v>2</v>
      </c>
      <c r="G818">
        <v>9</v>
      </c>
      <c r="H818">
        <v>9</v>
      </c>
      <c r="M818">
        <v>2</v>
      </c>
    </row>
    <row r="819" spans="1:13" x14ac:dyDescent="0.25">
      <c r="A819" t="s">
        <v>795</v>
      </c>
      <c r="B819" t="s">
        <v>111</v>
      </c>
      <c r="C819" t="s">
        <v>112</v>
      </c>
      <c r="D819" t="s">
        <v>113</v>
      </c>
      <c r="E819" t="s">
        <v>114</v>
      </c>
      <c r="F819" t="s">
        <v>115</v>
      </c>
      <c r="G819" t="s">
        <v>116</v>
      </c>
      <c r="H819" t="s">
        <v>353</v>
      </c>
      <c r="I819" t="s">
        <v>118</v>
      </c>
      <c r="J819" t="s">
        <v>119</v>
      </c>
      <c r="K819" t="s">
        <v>499</v>
      </c>
      <c r="L819" t="s">
        <v>500</v>
      </c>
      <c r="M819" t="s">
        <v>803</v>
      </c>
    </row>
    <row r="820" spans="1:13" x14ac:dyDescent="0.25">
      <c r="A820">
        <v>1</v>
      </c>
      <c r="B820">
        <v>0</v>
      </c>
      <c r="C820">
        <v>0</v>
      </c>
      <c r="E820">
        <v>0</v>
      </c>
      <c r="F820">
        <v>0</v>
      </c>
      <c r="G820">
        <v>0</v>
      </c>
      <c r="H820">
        <v>0</v>
      </c>
      <c r="L820">
        <v>0</v>
      </c>
      <c r="M820">
        <v>0</v>
      </c>
    </row>
    <row r="821" spans="1:13" x14ac:dyDescent="0.25">
      <c r="A821">
        <v>2</v>
      </c>
      <c r="B821">
        <v>0</v>
      </c>
      <c r="C821">
        <v>1</v>
      </c>
      <c r="E821">
        <v>0</v>
      </c>
      <c r="F821">
        <v>0</v>
      </c>
      <c r="G821">
        <v>0</v>
      </c>
      <c r="H821">
        <v>0</v>
      </c>
      <c r="L821">
        <v>0</v>
      </c>
      <c r="M821">
        <v>0</v>
      </c>
    </row>
    <row r="822" spans="1:13" x14ac:dyDescent="0.25">
      <c r="A822">
        <v>3</v>
      </c>
      <c r="B822">
        <v>1</v>
      </c>
      <c r="C822">
        <v>2</v>
      </c>
      <c r="E822">
        <v>0</v>
      </c>
      <c r="F822">
        <v>0</v>
      </c>
      <c r="G822">
        <v>1</v>
      </c>
      <c r="H822">
        <v>1</v>
      </c>
      <c r="L822">
        <v>0</v>
      </c>
      <c r="M822">
        <v>0</v>
      </c>
    </row>
    <row r="823" spans="1:13" x14ac:dyDescent="0.25">
      <c r="A823">
        <v>4</v>
      </c>
      <c r="B823">
        <v>2</v>
      </c>
      <c r="C823">
        <v>2</v>
      </c>
      <c r="E823">
        <v>0</v>
      </c>
      <c r="F823">
        <v>0</v>
      </c>
      <c r="G823">
        <v>2</v>
      </c>
      <c r="H823">
        <v>2</v>
      </c>
      <c r="L823">
        <v>0</v>
      </c>
      <c r="M823">
        <v>0</v>
      </c>
    </row>
    <row r="824" spans="1:13" x14ac:dyDescent="0.25">
      <c r="A824">
        <v>5</v>
      </c>
      <c r="B824">
        <v>3</v>
      </c>
      <c r="C824">
        <v>3</v>
      </c>
      <c r="E824">
        <v>0</v>
      </c>
      <c r="F824">
        <v>0</v>
      </c>
      <c r="G824">
        <v>2</v>
      </c>
      <c r="H824">
        <v>2</v>
      </c>
      <c r="L824">
        <v>0</v>
      </c>
      <c r="M824">
        <v>0</v>
      </c>
    </row>
    <row r="825" spans="1:13" x14ac:dyDescent="0.25">
      <c r="A825">
        <v>6</v>
      </c>
      <c r="B825">
        <v>3</v>
      </c>
      <c r="C825">
        <v>3</v>
      </c>
      <c r="E825">
        <v>0</v>
      </c>
      <c r="F825">
        <v>0</v>
      </c>
      <c r="G825">
        <v>2</v>
      </c>
      <c r="H825">
        <v>3</v>
      </c>
      <c r="L825">
        <v>0</v>
      </c>
      <c r="M825">
        <v>0</v>
      </c>
    </row>
    <row r="826" spans="1:13" x14ac:dyDescent="0.25">
      <c r="A826">
        <v>7</v>
      </c>
      <c r="B826">
        <v>3</v>
      </c>
      <c r="C826">
        <v>4</v>
      </c>
      <c r="E826">
        <v>0</v>
      </c>
      <c r="F826">
        <v>0</v>
      </c>
      <c r="G826">
        <v>3</v>
      </c>
      <c r="H826">
        <v>3</v>
      </c>
      <c r="L826">
        <v>0</v>
      </c>
      <c r="M826">
        <v>0</v>
      </c>
    </row>
    <row r="827" spans="1:13" x14ac:dyDescent="0.25">
      <c r="A827">
        <v>8</v>
      </c>
      <c r="B827">
        <v>3</v>
      </c>
      <c r="C827">
        <v>4</v>
      </c>
      <c r="E827">
        <v>0</v>
      </c>
      <c r="F827">
        <v>0</v>
      </c>
      <c r="G827">
        <v>3</v>
      </c>
      <c r="H827">
        <v>3</v>
      </c>
      <c r="L827">
        <v>0</v>
      </c>
      <c r="M827">
        <v>0</v>
      </c>
    </row>
    <row r="828" spans="1:13" x14ac:dyDescent="0.25">
      <c r="A828">
        <v>9</v>
      </c>
      <c r="B828">
        <v>4</v>
      </c>
      <c r="C828">
        <v>4</v>
      </c>
      <c r="E828">
        <v>0</v>
      </c>
      <c r="F828">
        <v>0</v>
      </c>
      <c r="G828">
        <v>3</v>
      </c>
      <c r="H828">
        <v>3</v>
      </c>
      <c r="L828">
        <v>0</v>
      </c>
      <c r="M828">
        <v>0</v>
      </c>
    </row>
    <row r="829" spans="1:13" x14ac:dyDescent="0.25">
      <c r="A829">
        <v>10</v>
      </c>
      <c r="B829">
        <v>4</v>
      </c>
      <c r="C829">
        <v>4</v>
      </c>
      <c r="E829">
        <v>0</v>
      </c>
      <c r="F829">
        <v>0</v>
      </c>
      <c r="G829">
        <v>4</v>
      </c>
      <c r="H829">
        <v>4</v>
      </c>
      <c r="L829">
        <v>0</v>
      </c>
      <c r="M829">
        <v>0</v>
      </c>
    </row>
    <row r="830" spans="1:13" x14ac:dyDescent="0.25">
      <c r="A830">
        <v>11</v>
      </c>
      <c r="B830">
        <v>5</v>
      </c>
      <c r="C830">
        <v>5</v>
      </c>
      <c r="E830">
        <v>1</v>
      </c>
      <c r="F830">
        <v>0</v>
      </c>
      <c r="G830">
        <v>4</v>
      </c>
      <c r="H830">
        <v>4</v>
      </c>
      <c r="L830">
        <v>0</v>
      </c>
      <c r="M830">
        <v>0</v>
      </c>
    </row>
    <row r="831" spans="1:13" x14ac:dyDescent="0.25">
      <c r="A831">
        <v>12</v>
      </c>
      <c r="B831">
        <v>6</v>
      </c>
      <c r="C831">
        <v>5</v>
      </c>
      <c r="E831">
        <v>2</v>
      </c>
      <c r="F831">
        <v>1</v>
      </c>
      <c r="G831">
        <v>4</v>
      </c>
      <c r="H831">
        <v>5</v>
      </c>
      <c r="L831">
        <v>0</v>
      </c>
      <c r="M831">
        <v>0</v>
      </c>
    </row>
    <row r="832" spans="1:13" x14ac:dyDescent="0.25">
      <c r="A832">
        <v>13</v>
      </c>
      <c r="B832">
        <v>6</v>
      </c>
      <c r="C832">
        <v>5</v>
      </c>
      <c r="E832">
        <v>2</v>
      </c>
      <c r="F832">
        <v>1</v>
      </c>
      <c r="G832">
        <v>5</v>
      </c>
      <c r="H832">
        <v>5</v>
      </c>
      <c r="L832">
        <v>1</v>
      </c>
      <c r="M832">
        <v>1</v>
      </c>
    </row>
    <row r="833" spans="1:13" x14ac:dyDescent="0.25">
      <c r="A833">
        <v>14</v>
      </c>
      <c r="B833">
        <v>6</v>
      </c>
      <c r="C833">
        <v>6</v>
      </c>
      <c r="E833">
        <v>2</v>
      </c>
      <c r="F833">
        <v>2</v>
      </c>
      <c r="G833">
        <v>5</v>
      </c>
      <c r="H833">
        <v>5</v>
      </c>
      <c r="L833">
        <v>2</v>
      </c>
      <c r="M833">
        <v>1</v>
      </c>
    </row>
    <row r="834" spans="1:13" x14ac:dyDescent="0.25">
      <c r="A834">
        <v>15</v>
      </c>
      <c r="B834">
        <v>7</v>
      </c>
      <c r="C834">
        <v>6</v>
      </c>
      <c r="E834">
        <v>2</v>
      </c>
      <c r="F834">
        <v>2</v>
      </c>
      <c r="G834">
        <v>5</v>
      </c>
      <c r="H834">
        <v>5</v>
      </c>
      <c r="L834">
        <v>3</v>
      </c>
      <c r="M834">
        <v>2</v>
      </c>
    </row>
    <row r="835" spans="1:13" x14ac:dyDescent="0.25">
      <c r="A835">
        <v>16</v>
      </c>
      <c r="B835">
        <v>7</v>
      </c>
      <c r="C835">
        <v>6</v>
      </c>
      <c r="E835">
        <v>3</v>
      </c>
      <c r="F835">
        <v>2</v>
      </c>
      <c r="G835">
        <v>5</v>
      </c>
      <c r="H835">
        <v>5</v>
      </c>
      <c r="L835">
        <v>3</v>
      </c>
      <c r="M835">
        <v>2</v>
      </c>
    </row>
    <row r="836" spans="1:13" x14ac:dyDescent="0.25">
      <c r="A836">
        <v>17</v>
      </c>
      <c r="B836">
        <v>8</v>
      </c>
      <c r="C836">
        <v>6</v>
      </c>
      <c r="E836">
        <v>3</v>
      </c>
      <c r="F836">
        <v>2</v>
      </c>
      <c r="G836">
        <v>5</v>
      </c>
      <c r="H836">
        <v>5</v>
      </c>
      <c r="L836">
        <v>3</v>
      </c>
      <c r="M836">
        <v>2</v>
      </c>
    </row>
    <row r="837" spans="1:13" x14ac:dyDescent="0.25">
      <c r="A837">
        <v>18</v>
      </c>
      <c r="B837">
        <v>8</v>
      </c>
      <c r="C837">
        <v>6</v>
      </c>
      <c r="E837">
        <v>3</v>
      </c>
      <c r="F837">
        <v>2</v>
      </c>
      <c r="G837">
        <v>5</v>
      </c>
      <c r="H837">
        <v>5</v>
      </c>
      <c r="L837">
        <v>3</v>
      </c>
      <c r="M837">
        <v>2</v>
      </c>
    </row>
    <row r="838" spans="1:13" x14ac:dyDescent="0.25">
      <c r="A838">
        <v>19</v>
      </c>
      <c r="B838">
        <v>9</v>
      </c>
      <c r="C838">
        <v>6</v>
      </c>
      <c r="E838">
        <v>3</v>
      </c>
      <c r="F838">
        <v>2</v>
      </c>
      <c r="G838">
        <v>5</v>
      </c>
      <c r="H838">
        <v>5</v>
      </c>
      <c r="L838">
        <v>3</v>
      </c>
      <c r="M838">
        <v>2</v>
      </c>
    </row>
    <row r="839" spans="1:13" x14ac:dyDescent="0.25">
      <c r="A839">
        <v>20</v>
      </c>
      <c r="B839">
        <v>9</v>
      </c>
      <c r="C839">
        <v>6</v>
      </c>
      <c r="E839">
        <v>3</v>
      </c>
      <c r="F839">
        <v>2</v>
      </c>
      <c r="G839">
        <v>5</v>
      </c>
      <c r="H839">
        <v>5</v>
      </c>
      <c r="L839">
        <v>3</v>
      </c>
      <c r="M839">
        <v>2</v>
      </c>
    </row>
    <row r="840" spans="1:13" x14ac:dyDescent="0.25">
      <c r="A840">
        <v>21</v>
      </c>
      <c r="B840">
        <v>9</v>
      </c>
      <c r="C840">
        <v>6</v>
      </c>
      <c r="E840">
        <v>3</v>
      </c>
      <c r="F840">
        <v>2</v>
      </c>
      <c r="G840">
        <v>5</v>
      </c>
      <c r="H840">
        <v>5</v>
      </c>
      <c r="L840">
        <v>3</v>
      </c>
      <c r="M840">
        <v>2</v>
      </c>
    </row>
    <row r="841" spans="1:13" x14ac:dyDescent="0.25">
      <c r="A841">
        <v>22</v>
      </c>
      <c r="B841">
        <v>9</v>
      </c>
      <c r="C841">
        <v>6</v>
      </c>
      <c r="E841">
        <v>3</v>
      </c>
      <c r="F841">
        <v>2</v>
      </c>
      <c r="G841">
        <v>5</v>
      </c>
      <c r="H841">
        <v>5</v>
      </c>
      <c r="L841">
        <v>3</v>
      </c>
      <c r="M841">
        <v>2</v>
      </c>
    </row>
    <row r="842" spans="1:13" x14ac:dyDescent="0.25">
      <c r="A842">
        <v>23</v>
      </c>
      <c r="B842">
        <v>9</v>
      </c>
      <c r="C842">
        <v>6</v>
      </c>
      <c r="E842">
        <v>3</v>
      </c>
      <c r="F842">
        <v>2</v>
      </c>
      <c r="G842">
        <v>5</v>
      </c>
      <c r="H842">
        <v>5</v>
      </c>
      <c r="L842">
        <v>3</v>
      </c>
      <c r="M842">
        <v>2</v>
      </c>
    </row>
    <row r="843" spans="1:13" x14ac:dyDescent="0.25">
      <c r="A843">
        <v>24</v>
      </c>
      <c r="B843">
        <v>9</v>
      </c>
      <c r="E843">
        <v>3</v>
      </c>
      <c r="F843">
        <v>2</v>
      </c>
      <c r="G843">
        <v>5</v>
      </c>
      <c r="H843">
        <v>6</v>
      </c>
      <c r="L843">
        <v>3</v>
      </c>
      <c r="M843">
        <v>2</v>
      </c>
    </row>
    <row r="844" spans="1:13" x14ac:dyDescent="0.25">
      <c r="A844">
        <v>25</v>
      </c>
      <c r="B844">
        <v>9</v>
      </c>
      <c r="E844">
        <v>3</v>
      </c>
      <c r="F844">
        <v>2</v>
      </c>
      <c r="G844">
        <v>5</v>
      </c>
      <c r="H844">
        <v>6</v>
      </c>
      <c r="L844">
        <v>3</v>
      </c>
      <c r="M844">
        <v>2</v>
      </c>
    </row>
    <row r="845" spans="1:13" x14ac:dyDescent="0.25">
      <c r="A845">
        <v>26</v>
      </c>
      <c r="B845">
        <v>9</v>
      </c>
      <c r="E845">
        <v>3</v>
      </c>
      <c r="F845">
        <v>2</v>
      </c>
      <c r="G845">
        <v>6</v>
      </c>
      <c r="H845">
        <v>7</v>
      </c>
      <c r="L845">
        <v>3</v>
      </c>
      <c r="M845">
        <v>2</v>
      </c>
    </row>
    <row r="846" spans="1:13" x14ac:dyDescent="0.25">
      <c r="A846">
        <v>27</v>
      </c>
      <c r="B846">
        <v>9</v>
      </c>
      <c r="E846">
        <v>3</v>
      </c>
      <c r="F846">
        <v>2</v>
      </c>
      <c r="G846">
        <v>6</v>
      </c>
      <c r="H846">
        <v>7</v>
      </c>
      <c r="L846">
        <v>4</v>
      </c>
      <c r="M846">
        <v>2</v>
      </c>
    </row>
    <row r="847" spans="1:13" x14ac:dyDescent="0.25">
      <c r="A847">
        <v>28</v>
      </c>
      <c r="B847">
        <v>9</v>
      </c>
      <c r="E847">
        <v>3</v>
      </c>
      <c r="F847">
        <v>2</v>
      </c>
      <c r="G847">
        <v>6</v>
      </c>
      <c r="H847">
        <v>7</v>
      </c>
      <c r="L847">
        <v>4</v>
      </c>
      <c r="M847">
        <v>2</v>
      </c>
    </row>
    <row r="848" spans="1:13" x14ac:dyDescent="0.25">
      <c r="A848">
        <v>29</v>
      </c>
      <c r="B848">
        <v>9</v>
      </c>
      <c r="E848">
        <v>3</v>
      </c>
      <c r="F848">
        <v>2</v>
      </c>
      <c r="G848">
        <v>7</v>
      </c>
      <c r="H848">
        <v>8</v>
      </c>
      <c r="L848">
        <v>4</v>
      </c>
      <c r="M848">
        <v>2</v>
      </c>
    </row>
    <row r="849" spans="1:13" x14ac:dyDescent="0.25">
      <c r="A849">
        <v>30</v>
      </c>
      <c r="B849">
        <v>9</v>
      </c>
      <c r="E849">
        <v>3</v>
      </c>
      <c r="F849">
        <v>2</v>
      </c>
      <c r="G849">
        <v>7</v>
      </c>
      <c r="H849">
        <v>8</v>
      </c>
      <c r="L849">
        <v>4</v>
      </c>
      <c r="M849">
        <v>2</v>
      </c>
    </row>
    <row r="850" spans="1:13" x14ac:dyDescent="0.25">
      <c r="A850">
        <v>31</v>
      </c>
      <c r="B850">
        <v>9</v>
      </c>
      <c r="E850">
        <v>3</v>
      </c>
      <c r="F850">
        <v>2</v>
      </c>
      <c r="G850">
        <v>7</v>
      </c>
      <c r="H850">
        <v>8</v>
      </c>
      <c r="L850">
        <v>5</v>
      </c>
      <c r="M850">
        <v>2</v>
      </c>
    </row>
    <row r="851" spans="1:13" x14ac:dyDescent="0.25">
      <c r="A851">
        <v>32</v>
      </c>
      <c r="B851">
        <v>9</v>
      </c>
      <c r="E851">
        <v>3</v>
      </c>
      <c r="F851">
        <v>2</v>
      </c>
      <c r="G851">
        <v>8</v>
      </c>
      <c r="H851">
        <v>9</v>
      </c>
      <c r="L851">
        <v>5</v>
      </c>
      <c r="M851">
        <v>2</v>
      </c>
    </row>
    <row r="852" spans="1:13" x14ac:dyDescent="0.25">
      <c r="A852">
        <v>33</v>
      </c>
      <c r="B852">
        <v>9</v>
      </c>
      <c r="E852">
        <v>3</v>
      </c>
      <c r="F852">
        <v>2</v>
      </c>
      <c r="G852">
        <v>8</v>
      </c>
      <c r="H852">
        <v>9</v>
      </c>
      <c r="L852">
        <v>5</v>
      </c>
      <c r="M852">
        <v>2</v>
      </c>
    </row>
    <row r="853" spans="1:13" x14ac:dyDescent="0.25">
      <c r="A853">
        <v>34</v>
      </c>
      <c r="B853">
        <v>9</v>
      </c>
      <c r="E853">
        <v>3</v>
      </c>
      <c r="F853">
        <v>2</v>
      </c>
      <c r="G853">
        <v>8</v>
      </c>
      <c r="H853">
        <v>9</v>
      </c>
      <c r="M853">
        <v>2</v>
      </c>
    </row>
    <row r="854" spans="1:13" x14ac:dyDescent="0.25">
      <c r="A854">
        <v>35</v>
      </c>
      <c r="B854">
        <v>9</v>
      </c>
      <c r="E854">
        <v>3</v>
      </c>
      <c r="F854">
        <v>2</v>
      </c>
      <c r="G854">
        <v>9</v>
      </c>
      <c r="H854">
        <v>9</v>
      </c>
      <c r="M854">
        <v>2</v>
      </c>
    </row>
    <row r="855" spans="1:13" x14ac:dyDescent="0.25">
      <c r="A855">
        <v>36</v>
      </c>
      <c r="B855">
        <v>9</v>
      </c>
      <c r="E855">
        <v>3</v>
      </c>
      <c r="F855">
        <v>2</v>
      </c>
      <c r="G855">
        <v>9</v>
      </c>
      <c r="H855">
        <v>9</v>
      </c>
      <c r="M855">
        <v>2</v>
      </c>
    </row>
    <row r="856" spans="1:13" x14ac:dyDescent="0.25">
      <c r="A856" t="s">
        <v>796</v>
      </c>
      <c r="B856" t="s">
        <v>111</v>
      </c>
      <c r="C856" t="s">
        <v>112</v>
      </c>
      <c r="D856" t="s">
        <v>113</v>
      </c>
      <c r="E856" t="s">
        <v>114</v>
      </c>
      <c r="F856" t="s">
        <v>115</v>
      </c>
      <c r="G856" t="s">
        <v>116</v>
      </c>
      <c r="H856" t="s">
        <v>353</v>
      </c>
      <c r="I856" t="s">
        <v>118</v>
      </c>
      <c r="J856" t="s">
        <v>119</v>
      </c>
      <c r="K856" t="s">
        <v>499</v>
      </c>
      <c r="L856" t="s">
        <v>500</v>
      </c>
    </row>
    <row r="857" spans="1:13" x14ac:dyDescent="0.25">
      <c r="A857">
        <v>1</v>
      </c>
      <c r="B857">
        <v>0</v>
      </c>
      <c r="C857">
        <v>0</v>
      </c>
      <c r="E857">
        <v>0</v>
      </c>
      <c r="F857">
        <v>0</v>
      </c>
      <c r="G857">
        <v>0</v>
      </c>
      <c r="H857">
        <v>0</v>
      </c>
      <c r="L857">
        <v>0</v>
      </c>
    </row>
    <row r="858" spans="1:13" x14ac:dyDescent="0.25">
      <c r="A858">
        <v>2</v>
      </c>
      <c r="B858">
        <v>0</v>
      </c>
      <c r="C858">
        <v>0</v>
      </c>
      <c r="E858">
        <v>0</v>
      </c>
      <c r="F858">
        <v>0</v>
      </c>
      <c r="G858">
        <v>0</v>
      </c>
      <c r="H858">
        <v>0</v>
      </c>
      <c r="L858">
        <v>0</v>
      </c>
    </row>
    <row r="859" spans="1:13" x14ac:dyDescent="0.25">
      <c r="A859">
        <v>3</v>
      </c>
      <c r="B859">
        <v>0</v>
      </c>
      <c r="C859">
        <v>1</v>
      </c>
      <c r="E859">
        <v>0</v>
      </c>
      <c r="F859">
        <v>0</v>
      </c>
      <c r="G859">
        <v>0</v>
      </c>
      <c r="H859">
        <v>0</v>
      </c>
      <c r="L859">
        <v>0</v>
      </c>
    </row>
    <row r="860" spans="1:13" x14ac:dyDescent="0.25">
      <c r="A860">
        <v>4</v>
      </c>
      <c r="B860">
        <v>0</v>
      </c>
      <c r="C860">
        <v>2</v>
      </c>
      <c r="E860">
        <v>0</v>
      </c>
      <c r="F860">
        <v>0</v>
      </c>
      <c r="G860">
        <v>0</v>
      </c>
      <c r="H860">
        <v>0</v>
      </c>
      <c r="L860">
        <v>0</v>
      </c>
    </row>
    <row r="861" spans="1:13" x14ac:dyDescent="0.25">
      <c r="A861">
        <v>5</v>
      </c>
      <c r="B861">
        <v>1</v>
      </c>
      <c r="C861">
        <v>2</v>
      </c>
      <c r="E861">
        <v>0</v>
      </c>
      <c r="F861">
        <v>0</v>
      </c>
      <c r="G861">
        <v>1</v>
      </c>
      <c r="H861">
        <v>1</v>
      </c>
      <c r="L861">
        <v>0</v>
      </c>
    </row>
    <row r="862" spans="1:13" x14ac:dyDescent="0.25">
      <c r="A862">
        <v>6</v>
      </c>
      <c r="B862">
        <v>2</v>
      </c>
      <c r="C862">
        <v>2</v>
      </c>
      <c r="E862">
        <v>0</v>
      </c>
      <c r="F862">
        <v>0</v>
      </c>
      <c r="G862">
        <v>2</v>
      </c>
      <c r="H862">
        <v>1</v>
      </c>
      <c r="L862">
        <v>0</v>
      </c>
    </row>
    <row r="863" spans="1:13" x14ac:dyDescent="0.25">
      <c r="A863">
        <v>7</v>
      </c>
      <c r="B863">
        <v>2</v>
      </c>
      <c r="C863">
        <v>3</v>
      </c>
      <c r="E863">
        <v>0</v>
      </c>
      <c r="F863">
        <v>0</v>
      </c>
      <c r="G863">
        <v>2</v>
      </c>
      <c r="H863">
        <v>2</v>
      </c>
      <c r="L863">
        <v>0</v>
      </c>
    </row>
    <row r="864" spans="1:13" x14ac:dyDescent="0.25">
      <c r="A864">
        <v>8</v>
      </c>
      <c r="B864">
        <v>3</v>
      </c>
      <c r="C864">
        <v>3</v>
      </c>
      <c r="E864">
        <v>0</v>
      </c>
      <c r="F864">
        <v>0</v>
      </c>
      <c r="G864">
        <v>3</v>
      </c>
      <c r="H864">
        <v>2</v>
      </c>
      <c r="L864">
        <v>0</v>
      </c>
    </row>
    <row r="865" spans="1:12" x14ac:dyDescent="0.25">
      <c r="A865">
        <v>9</v>
      </c>
      <c r="B865">
        <v>3</v>
      </c>
      <c r="C865">
        <v>3</v>
      </c>
      <c r="E865">
        <v>0</v>
      </c>
      <c r="F865">
        <v>0</v>
      </c>
      <c r="G865">
        <v>3</v>
      </c>
      <c r="H865">
        <v>3</v>
      </c>
      <c r="L865">
        <v>0</v>
      </c>
    </row>
    <row r="866" spans="1:12" x14ac:dyDescent="0.25">
      <c r="A866">
        <v>10</v>
      </c>
      <c r="B866">
        <v>3</v>
      </c>
      <c r="C866">
        <v>3</v>
      </c>
      <c r="E866">
        <v>0</v>
      </c>
      <c r="F866">
        <v>0</v>
      </c>
      <c r="G866">
        <v>3</v>
      </c>
      <c r="H866">
        <v>3</v>
      </c>
      <c r="L866">
        <v>0</v>
      </c>
    </row>
    <row r="867" spans="1:12" x14ac:dyDescent="0.25">
      <c r="A867">
        <v>11</v>
      </c>
      <c r="B867">
        <v>4</v>
      </c>
      <c r="C867">
        <v>3</v>
      </c>
      <c r="E867">
        <v>0</v>
      </c>
      <c r="F867">
        <v>0</v>
      </c>
      <c r="G867">
        <v>4</v>
      </c>
      <c r="H867">
        <v>3</v>
      </c>
      <c r="L867">
        <v>0</v>
      </c>
    </row>
    <row r="868" spans="1:12" x14ac:dyDescent="0.25">
      <c r="A868">
        <v>12</v>
      </c>
      <c r="B868">
        <v>5</v>
      </c>
      <c r="C868">
        <v>4</v>
      </c>
      <c r="E868">
        <v>0</v>
      </c>
      <c r="F868">
        <v>0</v>
      </c>
      <c r="G868">
        <v>4</v>
      </c>
      <c r="H868">
        <v>4</v>
      </c>
      <c r="L868">
        <v>0</v>
      </c>
    </row>
    <row r="869" spans="1:12" x14ac:dyDescent="0.25">
      <c r="A869">
        <v>13</v>
      </c>
      <c r="B869">
        <v>6</v>
      </c>
      <c r="C869">
        <v>5</v>
      </c>
      <c r="E869">
        <v>1</v>
      </c>
      <c r="F869">
        <v>0</v>
      </c>
      <c r="G869">
        <v>5</v>
      </c>
      <c r="H869">
        <v>4</v>
      </c>
      <c r="L869">
        <v>0</v>
      </c>
    </row>
    <row r="870" spans="1:12" x14ac:dyDescent="0.25">
      <c r="A870">
        <v>14</v>
      </c>
      <c r="B870">
        <v>6</v>
      </c>
      <c r="C870">
        <v>6</v>
      </c>
      <c r="E870">
        <v>1</v>
      </c>
      <c r="F870">
        <v>0</v>
      </c>
      <c r="G870">
        <v>5</v>
      </c>
      <c r="H870">
        <v>4</v>
      </c>
      <c r="L870">
        <v>0</v>
      </c>
    </row>
    <row r="871" spans="1:12" x14ac:dyDescent="0.25">
      <c r="A871">
        <v>15</v>
      </c>
      <c r="B871">
        <v>7</v>
      </c>
      <c r="C871">
        <v>6</v>
      </c>
      <c r="E871">
        <v>1</v>
      </c>
      <c r="F871">
        <v>0</v>
      </c>
      <c r="G871">
        <v>5</v>
      </c>
      <c r="H871">
        <v>4</v>
      </c>
      <c r="L871">
        <v>1</v>
      </c>
    </row>
    <row r="872" spans="1:12" x14ac:dyDescent="0.25">
      <c r="A872">
        <v>16</v>
      </c>
      <c r="B872">
        <v>7</v>
      </c>
      <c r="C872">
        <v>6</v>
      </c>
      <c r="E872">
        <v>1</v>
      </c>
      <c r="F872">
        <v>1</v>
      </c>
      <c r="G872">
        <v>5</v>
      </c>
      <c r="H872">
        <v>5</v>
      </c>
      <c r="L872">
        <v>2</v>
      </c>
    </row>
    <row r="873" spans="1:12" x14ac:dyDescent="0.25">
      <c r="A873">
        <v>17</v>
      </c>
      <c r="B873">
        <v>8</v>
      </c>
      <c r="C873">
        <v>6</v>
      </c>
      <c r="E873">
        <v>2</v>
      </c>
      <c r="F873">
        <v>2</v>
      </c>
      <c r="G873">
        <v>5</v>
      </c>
      <c r="H873">
        <v>5</v>
      </c>
      <c r="L873">
        <v>3</v>
      </c>
    </row>
    <row r="874" spans="1:12" x14ac:dyDescent="0.25">
      <c r="A874">
        <v>18</v>
      </c>
      <c r="B874">
        <v>8</v>
      </c>
      <c r="C874">
        <v>6</v>
      </c>
      <c r="E874">
        <v>3</v>
      </c>
      <c r="F874">
        <v>2</v>
      </c>
      <c r="G874">
        <v>5</v>
      </c>
      <c r="H874">
        <v>5</v>
      </c>
      <c r="L874">
        <v>3</v>
      </c>
    </row>
    <row r="875" spans="1:12" x14ac:dyDescent="0.25">
      <c r="A875">
        <v>19</v>
      </c>
      <c r="B875">
        <v>9</v>
      </c>
      <c r="C875">
        <v>6</v>
      </c>
      <c r="E875">
        <v>3</v>
      </c>
      <c r="F875">
        <v>2</v>
      </c>
      <c r="G875">
        <v>5</v>
      </c>
      <c r="H875">
        <v>5</v>
      </c>
      <c r="L875">
        <v>3</v>
      </c>
    </row>
    <row r="876" spans="1:12" x14ac:dyDescent="0.25">
      <c r="A876">
        <v>20</v>
      </c>
      <c r="B876">
        <v>9</v>
      </c>
      <c r="C876">
        <v>6</v>
      </c>
      <c r="E876">
        <v>3</v>
      </c>
      <c r="F876">
        <v>2</v>
      </c>
      <c r="G876">
        <v>5</v>
      </c>
      <c r="H876">
        <v>5</v>
      </c>
      <c r="L876">
        <v>3</v>
      </c>
    </row>
    <row r="877" spans="1:12" x14ac:dyDescent="0.25">
      <c r="A877">
        <v>21</v>
      </c>
      <c r="B877">
        <v>9</v>
      </c>
      <c r="C877">
        <v>6</v>
      </c>
      <c r="E877">
        <v>3</v>
      </c>
      <c r="F877">
        <v>2</v>
      </c>
      <c r="G877">
        <v>5</v>
      </c>
      <c r="H877">
        <v>5</v>
      </c>
      <c r="L877">
        <v>3</v>
      </c>
    </row>
    <row r="878" spans="1:12" x14ac:dyDescent="0.25">
      <c r="A878">
        <v>22</v>
      </c>
      <c r="B878">
        <v>9</v>
      </c>
      <c r="C878">
        <v>6</v>
      </c>
      <c r="E878">
        <v>3</v>
      </c>
      <c r="F878">
        <v>2</v>
      </c>
      <c r="G878">
        <v>5</v>
      </c>
      <c r="H878">
        <v>5</v>
      </c>
      <c r="L878">
        <v>3</v>
      </c>
    </row>
    <row r="879" spans="1:12" x14ac:dyDescent="0.25">
      <c r="A879">
        <v>23</v>
      </c>
      <c r="B879">
        <v>9</v>
      </c>
      <c r="E879">
        <v>3</v>
      </c>
      <c r="F879">
        <v>2</v>
      </c>
      <c r="G879">
        <v>5</v>
      </c>
      <c r="H879">
        <v>5</v>
      </c>
      <c r="L879">
        <v>3</v>
      </c>
    </row>
    <row r="880" spans="1:12" x14ac:dyDescent="0.25">
      <c r="A880">
        <v>24</v>
      </c>
      <c r="B880">
        <v>9</v>
      </c>
      <c r="E880">
        <v>3</v>
      </c>
      <c r="F880">
        <v>2</v>
      </c>
      <c r="G880">
        <v>5</v>
      </c>
      <c r="H880">
        <v>6</v>
      </c>
      <c r="L880">
        <v>3</v>
      </c>
    </row>
    <row r="881" spans="1:12" x14ac:dyDescent="0.25">
      <c r="A881">
        <v>25</v>
      </c>
      <c r="B881">
        <v>9</v>
      </c>
      <c r="E881">
        <v>3</v>
      </c>
      <c r="F881">
        <v>2</v>
      </c>
      <c r="G881">
        <v>5</v>
      </c>
      <c r="H881">
        <v>6</v>
      </c>
      <c r="L881">
        <v>3</v>
      </c>
    </row>
    <row r="882" spans="1:12" x14ac:dyDescent="0.25">
      <c r="A882">
        <v>26</v>
      </c>
      <c r="B882">
        <v>9</v>
      </c>
      <c r="E882">
        <v>3</v>
      </c>
      <c r="F882">
        <v>2</v>
      </c>
      <c r="G882">
        <v>6</v>
      </c>
      <c r="H882">
        <v>7</v>
      </c>
      <c r="L882">
        <v>3</v>
      </c>
    </row>
    <row r="883" spans="1:12" x14ac:dyDescent="0.25">
      <c r="A883">
        <v>27</v>
      </c>
      <c r="B883">
        <v>9</v>
      </c>
      <c r="E883">
        <v>3</v>
      </c>
      <c r="F883">
        <v>2</v>
      </c>
      <c r="G883">
        <v>6</v>
      </c>
      <c r="H883">
        <v>7</v>
      </c>
      <c r="L883">
        <v>3</v>
      </c>
    </row>
    <row r="884" spans="1:12" x14ac:dyDescent="0.25">
      <c r="A884">
        <v>28</v>
      </c>
      <c r="B884">
        <v>9</v>
      </c>
      <c r="E884">
        <v>3</v>
      </c>
      <c r="F884">
        <v>2</v>
      </c>
      <c r="G884">
        <v>6</v>
      </c>
      <c r="H884">
        <v>7</v>
      </c>
      <c r="L884">
        <v>4</v>
      </c>
    </row>
    <row r="885" spans="1:12" x14ac:dyDescent="0.25">
      <c r="A885">
        <v>29</v>
      </c>
      <c r="B885">
        <v>9</v>
      </c>
      <c r="E885">
        <v>3</v>
      </c>
      <c r="F885">
        <v>2</v>
      </c>
      <c r="G885">
        <v>7</v>
      </c>
      <c r="H885">
        <v>8</v>
      </c>
      <c r="L885">
        <v>4</v>
      </c>
    </row>
    <row r="886" spans="1:12" x14ac:dyDescent="0.25">
      <c r="A886">
        <v>30</v>
      </c>
      <c r="B886">
        <v>9</v>
      </c>
      <c r="E886">
        <v>3</v>
      </c>
      <c r="F886">
        <v>2</v>
      </c>
      <c r="G886">
        <v>7</v>
      </c>
      <c r="H886">
        <v>8</v>
      </c>
      <c r="L886">
        <v>4</v>
      </c>
    </row>
    <row r="887" spans="1:12" x14ac:dyDescent="0.25">
      <c r="A887">
        <v>31</v>
      </c>
      <c r="B887">
        <v>9</v>
      </c>
      <c r="E887">
        <v>3</v>
      </c>
      <c r="F887">
        <v>2</v>
      </c>
      <c r="G887">
        <v>7</v>
      </c>
      <c r="H887">
        <v>8</v>
      </c>
      <c r="L887">
        <v>4</v>
      </c>
    </row>
    <row r="888" spans="1:12" x14ac:dyDescent="0.25">
      <c r="A888">
        <v>32</v>
      </c>
      <c r="B888">
        <v>9</v>
      </c>
      <c r="E888">
        <v>3</v>
      </c>
      <c r="F888">
        <v>2</v>
      </c>
      <c r="G888">
        <v>8</v>
      </c>
      <c r="H888">
        <v>9</v>
      </c>
      <c r="L888">
        <v>5</v>
      </c>
    </row>
    <row r="889" spans="1:12" x14ac:dyDescent="0.25">
      <c r="A889">
        <v>33</v>
      </c>
      <c r="B889">
        <v>9</v>
      </c>
      <c r="E889">
        <v>3</v>
      </c>
      <c r="F889">
        <v>2</v>
      </c>
      <c r="G889">
        <v>8</v>
      </c>
      <c r="H889">
        <v>9</v>
      </c>
      <c r="L889">
        <v>5</v>
      </c>
    </row>
    <row r="890" spans="1:12" x14ac:dyDescent="0.25">
      <c r="A890">
        <v>34</v>
      </c>
      <c r="B890">
        <v>9</v>
      </c>
      <c r="E890">
        <v>3</v>
      </c>
      <c r="F890">
        <v>2</v>
      </c>
      <c r="G890">
        <v>8</v>
      </c>
      <c r="H890">
        <v>9</v>
      </c>
    </row>
    <row r="891" spans="1:12" x14ac:dyDescent="0.25">
      <c r="A891">
        <v>35</v>
      </c>
      <c r="B891">
        <v>9</v>
      </c>
      <c r="E891">
        <v>3</v>
      </c>
      <c r="F891">
        <v>2</v>
      </c>
      <c r="G891">
        <v>9</v>
      </c>
      <c r="H891">
        <v>9</v>
      </c>
    </row>
    <row r="892" spans="1:12" x14ac:dyDescent="0.25">
      <c r="A892">
        <v>36</v>
      </c>
      <c r="B892">
        <v>9</v>
      </c>
      <c r="E892">
        <v>3</v>
      </c>
      <c r="F892">
        <v>2</v>
      </c>
      <c r="G892">
        <v>9</v>
      </c>
      <c r="H892">
        <v>9</v>
      </c>
    </row>
    <row r="893" spans="1:12" x14ac:dyDescent="0.25">
      <c r="A893" t="s">
        <v>797</v>
      </c>
      <c r="B893" t="s">
        <v>111</v>
      </c>
      <c r="C893" t="s">
        <v>112</v>
      </c>
      <c r="D893" t="s">
        <v>113</v>
      </c>
      <c r="E893" t="s">
        <v>114</v>
      </c>
      <c r="F893" t="s">
        <v>115</v>
      </c>
      <c r="G893" t="s">
        <v>116</v>
      </c>
      <c r="H893" t="s">
        <v>353</v>
      </c>
      <c r="I893" t="s">
        <v>118</v>
      </c>
      <c r="J893" t="s">
        <v>119</v>
      </c>
      <c r="K893" t="s">
        <v>499</v>
      </c>
      <c r="L893" t="s">
        <v>500</v>
      </c>
    </row>
    <row r="894" spans="1:12" x14ac:dyDescent="0.25">
      <c r="A894">
        <v>1</v>
      </c>
      <c r="B894">
        <v>0</v>
      </c>
      <c r="C894">
        <v>0</v>
      </c>
      <c r="E894">
        <v>0</v>
      </c>
      <c r="G894">
        <v>0</v>
      </c>
      <c r="H894">
        <v>0</v>
      </c>
      <c r="L894">
        <v>0</v>
      </c>
    </row>
    <row r="895" spans="1:12" x14ac:dyDescent="0.25">
      <c r="A895">
        <v>2</v>
      </c>
      <c r="B895">
        <v>0</v>
      </c>
      <c r="C895">
        <v>0</v>
      </c>
      <c r="E895">
        <v>0</v>
      </c>
      <c r="G895">
        <v>0</v>
      </c>
      <c r="H895">
        <v>0</v>
      </c>
      <c r="L895">
        <v>0</v>
      </c>
    </row>
    <row r="896" spans="1:12" x14ac:dyDescent="0.25">
      <c r="A896">
        <v>3</v>
      </c>
      <c r="B896">
        <v>0</v>
      </c>
      <c r="C896">
        <v>0</v>
      </c>
      <c r="E896">
        <v>0</v>
      </c>
      <c r="G896">
        <v>0</v>
      </c>
      <c r="H896">
        <v>0</v>
      </c>
      <c r="L896">
        <v>0</v>
      </c>
    </row>
    <row r="897" spans="1:12" x14ac:dyDescent="0.25">
      <c r="A897">
        <v>4</v>
      </c>
      <c r="B897">
        <v>0</v>
      </c>
      <c r="C897">
        <v>0</v>
      </c>
      <c r="E897">
        <v>0</v>
      </c>
      <c r="G897">
        <v>0</v>
      </c>
      <c r="H897">
        <v>0</v>
      </c>
      <c r="L897">
        <v>0</v>
      </c>
    </row>
    <row r="898" spans="1:12" x14ac:dyDescent="0.25">
      <c r="A898">
        <v>5</v>
      </c>
      <c r="B898">
        <v>0</v>
      </c>
      <c r="C898">
        <v>0</v>
      </c>
      <c r="E898">
        <v>0</v>
      </c>
      <c r="G898">
        <v>0</v>
      </c>
      <c r="H898">
        <v>0</v>
      </c>
      <c r="L898">
        <v>0</v>
      </c>
    </row>
    <row r="899" spans="1:12" x14ac:dyDescent="0.25">
      <c r="A899">
        <v>6</v>
      </c>
      <c r="B899">
        <v>0</v>
      </c>
      <c r="C899">
        <v>1</v>
      </c>
      <c r="E899">
        <v>0</v>
      </c>
      <c r="G899">
        <v>0</v>
      </c>
      <c r="H899">
        <v>0</v>
      </c>
      <c r="L899">
        <v>0</v>
      </c>
    </row>
    <row r="900" spans="1:12" x14ac:dyDescent="0.25">
      <c r="A900">
        <v>7</v>
      </c>
      <c r="B900">
        <v>1</v>
      </c>
      <c r="C900">
        <v>1</v>
      </c>
      <c r="E900">
        <v>0</v>
      </c>
      <c r="G900">
        <v>1</v>
      </c>
      <c r="H900">
        <v>0</v>
      </c>
      <c r="L900">
        <v>0</v>
      </c>
    </row>
    <row r="901" spans="1:12" x14ac:dyDescent="0.25">
      <c r="A901">
        <v>8</v>
      </c>
      <c r="B901">
        <v>2</v>
      </c>
      <c r="C901">
        <v>2</v>
      </c>
      <c r="E901">
        <v>0</v>
      </c>
      <c r="G901">
        <v>2</v>
      </c>
      <c r="H901">
        <v>1</v>
      </c>
      <c r="L901">
        <v>0</v>
      </c>
    </row>
    <row r="902" spans="1:12" x14ac:dyDescent="0.25">
      <c r="A902">
        <v>9</v>
      </c>
      <c r="B902">
        <v>2</v>
      </c>
      <c r="C902">
        <v>2</v>
      </c>
      <c r="E902">
        <v>0</v>
      </c>
      <c r="G902">
        <v>2</v>
      </c>
      <c r="H902">
        <v>2</v>
      </c>
      <c r="L902">
        <v>0</v>
      </c>
    </row>
    <row r="903" spans="1:12" x14ac:dyDescent="0.25">
      <c r="A903">
        <v>10</v>
      </c>
      <c r="B903">
        <v>3</v>
      </c>
      <c r="C903">
        <v>3</v>
      </c>
      <c r="E903">
        <v>0</v>
      </c>
      <c r="G903">
        <v>2</v>
      </c>
      <c r="H903">
        <v>2</v>
      </c>
      <c r="L903">
        <v>0</v>
      </c>
    </row>
    <row r="904" spans="1:12" x14ac:dyDescent="0.25">
      <c r="A904">
        <v>11</v>
      </c>
      <c r="B904">
        <v>3</v>
      </c>
      <c r="C904">
        <v>3</v>
      </c>
      <c r="E904">
        <v>0</v>
      </c>
      <c r="G904">
        <v>3</v>
      </c>
      <c r="H904">
        <v>3</v>
      </c>
      <c r="L904">
        <v>0</v>
      </c>
    </row>
    <row r="905" spans="1:12" x14ac:dyDescent="0.25">
      <c r="A905">
        <v>12</v>
      </c>
      <c r="B905">
        <v>4</v>
      </c>
      <c r="C905">
        <v>4</v>
      </c>
      <c r="E905">
        <v>0</v>
      </c>
      <c r="G905">
        <v>4</v>
      </c>
      <c r="H905">
        <v>3</v>
      </c>
      <c r="L905">
        <v>0</v>
      </c>
    </row>
    <row r="906" spans="1:12" x14ac:dyDescent="0.25">
      <c r="A906">
        <v>13</v>
      </c>
      <c r="B906">
        <v>5</v>
      </c>
      <c r="C906">
        <v>5</v>
      </c>
      <c r="E906">
        <v>0</v>
      </c>
      <c r="G906">
        <v>4</v>
      </c>
      <c r="H906">
        <v>3</v>
      </c>
      <c r="L906">
        <v>0</v>
      </c>
    </row>
    <row r="907" spans="1:12" x14ac:dyDescent="0.25">
      <c r="A907">
        <v>14</v>
      </c>
      <c r="B907">
        <v>5</v>
      </c>
      <c r="C907">
        <v>6</v>
      </c>
      <c r="E907">
        <v>0</v>
      </c>
      <c r="G907">
        <v>4</v>
      </c>
      <c r="H907">
        <v>3</v>
      </c>
      <c r="L907">
        <v>0</v>
      </c>
    </row>
    <row r="908" spans="1:12" x14ac:dyDescent="0.25">
      <c r="A908">
        <v>15</v>
      </c>
      <c r="B908">
        <v>6</v>
      </c>
      <c r="C908">
        <v>6</v>
      </c>
      <c r="E908">
        <v>1</v>
      </c>
      <c r="G908">
        <v>5</v>
      </c>
      <c r="H908">
        <v>4</v>
      </c>
      <c r="L908">
        <v>0</v>
      </c>
    </row>
    <row r="909" spans="1:12" x14ac:dyDescent="0.25">
      <c r="A909">
        <v>16</v>
      </c>
      <c r="B909">
        <v>6</v>
      </c>
      <c r="C909">
        <v>6</v>
      </c>
      <c r="E909">
        <v>1</v>
      </c>
      <c r="G909">
        <v>5</v>
      </c>
      <c r="H909">
        <v>4</v>
      </c>
      <c r="L909">
        <v>0</v>
      </c>
    </row>
    <row r="910" spans="1:12" x14ac:dyDescent="0.25">
      <c r="A910">
        <v>17</v>
      </c>
      <c r="B910">
        <v>7</v>
      </c>
      <c r="C910">
        <v>6</v>
      </c>
      <c r="E910">
        <v>1</v>
      </c>
      <c r="G910">
        <v>5</v>
      </c>
      <c r="H910">
        <v>4</v>
      </c>
      <c r="L910">
        <v>0</v>
      </c>
    </row>
    <row r="911" spans="1:12" x14ac:dyDescent="0.25">
      <c r="A911">
        <v>18</v>
      </c>
      <c r="B911">
        <v>7</v>
      </c>
      <c r="C911">
        <v>6</v>
      </c>
      <c r="E911">
        <v>1</v>
      </c>
      <c r="G911">
        <v>5</v>
      </c>
      <c r="H911">
        <v>5</v>
      </c>
      <c r="L911">
        <v>1</v>
      </c>
    </row>
    <row r="912" spans="1:12" x14ac:dyDescent="0.25">
      <c r="A912">
        <v>19</v>
      </c>
      <c r="B912">
        <v>8</v>
      </c>
      <c r="C912">
        <v>6</v>
      </c>
      <c r="E912">
        <v>2</v>
      </c>
      <c r="G912">
        <v>5</v>
      </c>
      <c r="H912">
        <v>5</v>
      </c>
      <c r="L912">
        <v>2</v>
      </c>
    </row>
    <row r="913" spans="1:12" x14ac:dyDescent="0.25">
      <c r="A913">
        <v>20</v>
      </c>
      <c r="B913">
        <v>9</v>
      </c>
      <c r="C913">
        <v>6</v>
      </c>
      <c r="E913">
        <v>3</v>
      </c>
      <c r="G913">
        <v>5</v>
      </c>
      <c r="H913">
        <v>5</v>
      </c>
      <c r="L913">
        <v>3</v>
      </c>
    </row>
    <row r="914" spans="1:12" x14ac:dyDescent="0.25">
      <c r="A914">
        <v>21</v>
      </c>
      <c r="B914">
        <v>9</v>
      </c>
      <c r="C914">
        <v>6</v>
      </c>
      <c r="E914">
        <v>3</v>
      </c>
      <c r="G914">
        <v>5</v>
      </c>
      <c r="H914">
        <v>5</v>
      </c>
      <c r="L914">
        <v>3</v>
      </c>
    </row>
    <row r="915" spans="1:12" x14ac:dyDescent="0.25">
      <c r="A915">
        <v>22</v>
      </c>
      <c r="B915">
        <v>9</v>
      </c>
      <c r="C915">
        <v>6</v>
      </c>
      <c r="E915">
        <v>3</v>
      </c>
      <c r="G915">
        <v>5</v>
      </c>
      <c r="H915">
        <v>5</v>
      </c>
      <c r="L915">
        <v>3</v>
      </c>
    </row>
    <row r="916" spans="1:12" x14ac:dyDescent="0.25">
      <c r="A916">
        <v>23</v>
      </c>
      <c r="B916">
        <v>9</v>
      </c>
      <c r="C916">
        <v>6</v>
      </c>
      <c r="E916">
        <v>3</v>
      </c>
      <c r="G916">
        <v>5</v>
      </c>
      <c r="H916">
        <v>5</v>
      </c>
      <c r="L916">
        <v>3</v>
      </c>
    </row>
    <row r="917" spans="1:12" x14ac:dyDescent="0.25">
      <c r="A917">
        <v>24</v>
      </c>
      <c r="B917">
        <v>9</v>
      </c>
      <c r="E917">
        <v>3</v>
      </c>
      <c r="G917">
        <v>5</v>
      </c>
      <c r="H917">
        <v>6</v>
      </c>
      <c r="L917">
        <v>3</v>
      </c>
    </row>
    <row r="918" spans="1:12" x14ac:dyDescent="0.25">
      <c r="A918">
        <v>25</v>
      </c>
      <c r="B918">
        <v>9</v>
      </c>
      <c r="E918">
        <v>3</v>
      </c>
      <c r="G918">
        <v>5</v>
      </c>
      <c r="H918">
        <v>6</v>
      </c>
      <c r="L918">
        <v>3</v>
      </c>
    </row>
    <row r="919" spans="1:12" x14ac:dyDescent="0.25">
      <c r="A919">
        <v>26</v>
      </c>
      <c r="B919">
        <v>9</v>
      </c>
      <c r="E919">
        <v>3</v>
      </c>
      <c r="G919">
        <v>6</v>
      </c>
      <c r="H919">
        <v>7</v>
      </c>
      <c r="L919">
        <v>3</v>
      </c>
    </row>
    <row r="920" spans="1:12" x14ac:dyDescent="0.25">
      <c r="A920">
        <v>27</v>
      </c>
      <c r="B920">
        <v>9</v>
      </c>
      <c r="E920">
        <v>3</v>
      </c>
      <c r="G920">
        <v>6</v>
      </c>
      <c r="H920">
        <v>7</v>
      </c>
      <c r="L920">
        <v>3</v>
      </c>
    </row>
    <row r="921" spans="1:12" x14ac:dyDescent="0.25">
      <c r="A921">
        <v>28</v>
      </c>
      <c r="B921">
        <v>9</v>
      </c>
      <c r="E921">
        <v>3</v>
      </c>
      <c r="G921">
        <v>6</v>
      </c>
      <c r="H921">
        <v>7</v>
      </c>
      <c r="L921">
        <v>3</v>
      </c>
    </row>
    <row r="922" spans="1:12" x14ac:dyDescent="0.25">
      <c r="A922">
        <v>29</v>
      </c>
      <c r="B922">
        <v>9</v>
      </c>
      <c r="E922">
        <v>3</v>
      </c>
      <c r="G922">
        <v>7</v>
      </c>
      <c r="H922">
        <v>8</v>
      </c>
      <c r="L922">
        <v>4</v>
      </c>
    </row>
    <row r="923" spans="1:12" x14ac:dyDescent="0.25">
      <c r="A923">
        <v>30</v>
      </c>
      <c r="B923">
        <v>9</v>
      </c>
      <c r="E923">
        <v>3</v>
      </c>
      <c r="G923">
        <v>7</v>
      </c>
      <c r="H923">
        <v>8</v>
      </c>
      <c r="L923">
        <v>4</v>
      </c>
    </row>
    <row r="924" spans="1:12" x14ac:dyDescent="0.25">
      <c r="A924">
        <v>31</v>
      </c>
      <c r="B924">
        <v>9</v>
      </c>
      <c r="E924">
        <v>3</v>
      </c>
      <c r="G924">
        <v>7</v>
      </c>
      <c r="H924">
        <v>8</v>
      </c>
      <c r="L924">
        <v>4</v>
      </c>
    </row>
    <row r="925" spans="1:12" x14ac:dyDescent="0.25">
      <c r="A925">
        <v>32</v>
      </c>
      <c r="B925">
        <v>9</v>
      </c>
      <c r="E925">
        <v>3</v>
      </c>
      <c r="G925">
        <v>8</v>
      </c>
      <c r="H925">
        <v>9</v>
      </c>
      <c r="L925">
        <v>4</v>
      </c>
    </row>
    <row r="926" spans="1:12" x14ac:dyDescent="0.25">
      <c r="A926">
        <v>33</v>
      </c>
      <c r="B926">
        <v>9</v>
      </c>
      <c r="E926">
        <v>3</v>
      </c>
      <c r="G926">
        <v>8</v>
      </c>
      <c r="H926">
        <v>9</v>
      </c>
      <c r="L926">
        <v>5</v>
      </c>
    </row>
    <row r="927" spans="1:12" x14ac:dyDescent="0.25">
      <c r="A927">
        <v>34</v>
      </c>
      <c r="B927">
        <v>9</v>
      </c>
      <c r="E927">
        <v>3</v>
      </c>
      <c r="G927">
        <v>8</v>
      </c>
      <c r="H927">
        <v>9</v>
      </c>
    </row>
    <row r="928" spans="1:12" x14ac:dyDescent="0.25">
      <c r="A928">
        <v>35</v>
      </c>
      <c r="B928">
        <v>9</v>
      </c>
      <c r="E928">
        <v>3</v>
      </c>
      <c r="G928">
        <v>9</v>
      </c>
      <c r="H928">
        <v>9</v>
      </c>
    </row>
    <row r="929" spans="1:12" x14ac:dyDescent="0.25">
      <c r="A929">
        <v>36</v>
      </c>
      <c r="B929">
        <v>9</v>
      </c>
      <c r="E929">
        <v>3</v>
      </c>
      <c r="G929">
        <v>9</v>
      </c>
      <c r="H929">
        <v>9</v>
      </c>
    </row>
    <row r="930" spans="1:12" x14ac:dyDescent="0.25">
      <c r="A930" t="s">
        <v>798</v>
      </c>
      <c r="B930" t="s">
        <v>111</v>
      </c>
      <c r="C930" t="s">
        <v>112</v>
      </c>
      <c r="D930" t="s">
        <v>113</v>
      </c>
      <c r="E930" t="s">
        <v>114</v>
      </c>
      <c r="F930" t="s">
        <v>115</v>
      </c>
      <c r="G930" t="s">
        <v>116</v>
      </c>
      <c r="H930" t="s">
        <v>353</v>
      </c>
      <c r="I930" t="s">
        <v>118</v>
      </c>
      <c r="J930" t="s">
        <v>119</v>
      </c>
      <c r="K930" t="s">
        <v>499</v>
      </c>
      <c r="L930" t="s">
        <v>500</v>
      </c>
    </row>
    <row r="931" spans="1:12" x14ac:dyDescent="0.25">
      <c r="A931">
        <v>1</v>
      </c>
      <c r="B931">
        <v>0</v>
      </c>
      <c r="C931">
        <v>0</v>
      </c>
      <c r="G931">
        <v>0</v>
      </c>
      <c r="H931">
        <v>0</v>
      </c>
    </row>
    <row r="932" spans="1:12" x14ac:dyDescent="0.25">
      <c r="A932">
        <v>2</v>
      </c>
      <c r="B932">
        <v>0</v>
      </c>
      <c r="C932">
        <v>0</v>
      </c>
      <c r="G932">
        <v>0</v>
      </c>
      <c r="H932">
        <v>0</v>
      </c>
    </row>
    <row r="933" spans="1:12" x14ac:dyDescent="0.25">
      <c r="A933">
        <v>3</v>
      </c>
      <c r="B933">
        <v>0</v>
      </c>
      <c r="C933">
        <v>0</v>
      </c>
      <c r="G933">
        <v>0</v>
      </c>
      <c r="H933">
        <v>0</v>
      </c>
    </row>
    <row r="934" spans="1:12" x14ac:dyDescent="0.25">
      <c r="A934">
        <v>4</v>
      </c>
      <c r="B934">
        <v>0</v>
      </c>
      <c r="C934">
        <v>0</v>
      </c>
      <c r="G934">
        <v>0</v>
      </c>
      <c r="H934">
        <v>0</v>
      </c>
      <c r="L934">
        <v>0</v>
      </c>
    </row>
    <row r="935" spans="1:12" x14ac:dyDescent="0.25">
      <c r="A935">
        <v>5</v>
      </c>
      <c r="B935">
        <v>0</v>
      </c>
      <c r="C935">
        <v>0</v>
      </c>
      <c r="G935">
        <v>0</v>
      </c>
      <c r="H935">
        <v>0</v>
      </c>
      <c r="L935">
        <v>0</v>
      </c>
    </row>
    <row r="936" spans="1:12" x14ac:dyDescent="0.25">
      <c r="A936">
        <v>6</v>
      </c>
      <c r="B936">
        <v>0</v>
      </c>
      <c r="C936">
        <v>0</v>
      </c>
      <c r="G936">
        <v>0</v>
      </c>
      <c r="H936">
        <v>0</v>
      </c>
      <c r="L936">
        <v>0</v>
      </c>
    </row>
    <row r="937" spans="1:12" x14ac:dyDescent="0.25">
      <c r="A937">
        <v>7</v>
      </c>
      <c r="B937">
        <v>0</v>
      </c>
      <c r="C937">
        <v>0</v>
      </c>
      <c r="G937">
        <v>0</v>
      </c>
      <c r="H937">
        <v>0</v>
      </c>
      <c r="L937">
        <v>0</v>
      </c>
    </row>
    <row r="938" spans="1:12" x14ac:dyDescent="0.25">
      <c r="A938">
        <v>8</v>
      </c>
      <c r="B938">
        <v>0</v>
      </c>
      <c r="C938">
        <v>0</v>
      </c>
      <c r="G938">
        <v>0</v>
      </c>
      <c r="H938">
        <v>0</v>
      </c>
      <c r="L938">
        <v>0</v>
      </c>
    </row>
    <row r="939" spans="1:12" x14ac:dyDescent="0.25">
      <c r="A939">
        <v>9</v>
      </c>
      <c r="B939">
        <v>1</v>
      </c>
      <c r="C939">
        <v>1</v>
      </c>
      <c r="G939">
        <v>1</v>
      </c>
      <c r="H939">
        <v>0</v>
      </c>
      <c r="L939">
        <v>0</v>
      </c>
    </row>
    <row r="940" spans="1:12" x14ac:dyDescent="0.25">
      <c r="A940">
        <v>10</v>
      </c>
      <c r="B940">
        <v>2</v>
      </c>
      <c r="C940">
        <v>2</v>
      </c>
      <c r="G940">
        <v>2</v>
      </c>
      <c r="H940">
        <v>1</v>
      </c>
      <c r="L940">
        <v>0</v>
      </c>
    </row>
    <row r="941" spans="1:12" x14ac:dyDescent="0.25">
      <c r="A941">
        <v>11</v>
      </c>
      <c r="B941">
        <v>2</v>
      </c>
      <c r="C941">
        <v>2</v>
      </c>
      <c r="G941">
        <v>3</v>
      </c>
      <c r="H941">
        <v>2</v>
      </c>
      <c r="L941">
        <v>0</v>
      </c>
    </row>
    <row r="942" spans="1:12" x14ac:dyDescent="0.25">
      <c r="A942">
        <v>12</v>
      </c>
      <c r="B942">
        <v>2</v>
      </c>
      <c r="C942">
        <v>3</v>
      </c>
      <c r="G942">
        <v>4</v>
      </c>
      <c r="H942">
        <v>2</v>
      </c>
      <c r="L942">
        <v>0</v>
      </c>
    </row>
    <row r="943" spans="1:12" x14ac:dyDescent="0.25">
      <c r="A943">
        <v>13</v>
      </c>
      <c r="B943">
        <v>2</v>
      </c>
      <c r="C943">
        <v>4</v>
      </c>
      <c r="G943">
        <v>4</v>
      </c>
      <c r="H943">
        <v>2</v>
      </c>
      <c r="L943">
        <v>0</v>
      </c>
    </row>
    <row r="944" spans="1:12" x14ac:dyDescent="0.25">
      <c r="A944">
        <v>14</v>
      </c>
      <c r="B944">
        <v>3</v>
      </c>
      <c r="C944">
        <v>5</v>
      </c>
      <c r="G944">
        <v>4</v>
      </c>
      <c r="H944">
        <v>2</v>
      </c>
      <c r="L944">
        <v>0</v>
      </c>
    </row>
    <row r="945" spans="1:12" x14ac:dyDescent="0.25">
      <c r="A945">
        <v>15</v>
      </c>
      <c r="B945">
        <v>4</v>
      </c>
      <c r="C945">
        <v>6</v>
      </c>
      <c r="G945">
        <v>5</v>
      </c>
      <c r="H945">
        <v>2</v>
      </c>
      <c r="L945">
        <v>0</v>
      </c>
    </row>
    <row r="946" spans="1:12" x14ac:dyDescent="0.25">
      <c r="A946">
        <v>16</v>
      </c>
      <c r="B946">
        <v>5</v>
      </c>
      <c r="C946">
        <v>6</v>
      </c>
      <c r="G946">
        <v>5</v>
      </c>
      <c r="H946">
        <v>3</v>
      </c>
      <c r="L946">
        <v>0</v>
      </c>
    </row>
    <row r="947" spans="1:12" x14ac:dyDescent="0.25">
      <c r="A947">
        <v>17</v>
      </c>
      <c r="B947">
        <v>5</v>
      </c>
      <c r="C947">
        <v>6</v>
      </c>
      <c r="G947">
        <v>5</v>
      </c>
      <c r="H947">
        <v>3</v>
      </c>
      <c r="L947">
        <v>0</v>
      </c>
    </row>
    <row r="948" spans="1:12" x14ac:dyDescent="0.25">
      <c r="A948">
        <v>18</v>
      </c>
      <c r="B948">
        <v>6</v>
      </c>
      <c r="C948">
        <v>6</v>
      </c>
      <c r="G948">
        <v>5</v>
      </c>
      <c r="H948">
        <v>3</v>
      </c>
      <c r="L948">
        <v>0</v>
      </c>
    </row>
    <row r="949" spans="1:12" x14ac:dyDescent="0.25">
      <c r="A949">
        <v>19</v>
      </c>
      <c r="B949">
        <v>6</v>
      </c>
      <c r="C949">
        <v>6</v>
      </c>
      <c r="G949">
        <v>5</v>
      </c>
      <c r="H949">
        <v>4</v>
      </c>
      <c r="L949">
        <v>0</v>
      </c>
    </row>
    <row r="950" spans="1:12" x14ac:dyDescent="0.25">
      <c r="A950">
        <v>20</v>
      </c>
      <c r="B950">
        <v>7</v>
      </c>
      <c r="C950">
        <v>6</v>
      </c>
      <c r="G950">
        <v>5</v>
      </c>
      <c r="H950">
        <v>4</v>
      </c>
      <c r="L950">
        <v>0</v>
      </c>
    </row>
    <row r="951" spans="1:12" x14ac:dyDescent="0.25">
      <c r="A951">
        <v>21</v>
      </c>
      <c r="B951">
        <v>8</v>
      </c>
      <c r="C951">
        <v>6</v>
      </c>
      <c r="G951">
        <v>5</v>
      </c>
      <c r="H951">
        <v>5</v>
      </c>
      <c r="L951">
        <v>1</v>
      </c>
    </row>
    <row r="952" spans="1:12" x14ac:dyDescent="0.25">
      <c r="A952">
        <v>22</v>
      </c>
      <c r="B952">
        <v>9</v>
      </c>
      <c r="C952">
        <v>6</v>
      </c>
      <c r="G952">
        <v>5</v>
      </c>
      <c r="H952">
        <v>5</v>
      </c>
      <c r="L952">
        <v>2</v>
      </c>
    </row>
    <row r="953" spans="1:12" x14ac:dyDescent="0.25">
      <c r="A953">
        <v>23</v>
      </c>
      <c r="B953">
        <v>9</v>
      </c>
      <c r="C953">
        <v>6</v>
      </c>
      <c r="G953">
        <v>5</v>
      </c>
      <c r="H953">
        <v>5</v>
      </c>
      <c r="L953">
        <v>3</v>
      </c>
    </row>
    <row r="954" spans="1:12" x14ac:dyDescent="0.25">
      <c r="A954">
        <v>24</v>
      </c>
      <c r="B954">
        <v>9</v>
      </c>
      <c r="G954">
        <v>5</v>
      </c>
      <c r="H954">
        <v>5</v>
      </c>
      <c r="L954">
        <v>3</v>
      </c>
    </row>
    <row r="955" spans="1:12" x14ac:dyDescent="0.25">
      <c r="A955">
        <v>25</v>
      </c>
      <c r="B955">
        <v>9</v>
      </c>
      <c r="G955">
        <v>5</v>
      </c>
      <c r="H955">
        <v>6</v>
      </c>
      <c r="L955">
        <v>3</v>
      </c>
    </row>
    <row r="956" spans="1:12" x14ac:dyDescent="0.25">
      <c r="A956">
        <v>26</v>
      </c>
      <c r="B956">
        <v>9</v>
      </c>
      <c r="G956">
        <v>5</v>
      </c>
      <c r="H956">
        <v>6</v>
      </c>
      <c r="L956">
        <v>3</v>
      </c>
    </row>
    <row r="957" spans="1:12" x14ac:dyDescent="0.25">
      <c r="A957">
        <v>27</v>
      </c>
      <c r="B957">
        <v>9</v>
      </c>
      <c r="G957">
        <v>6</v>
      </c>
      <c r="H957">
        <v>6</v>
      </c>
      <c r="L957">
        <v>3</v>
      </c>
    </row>
    <row r="958" spans="1:12" x14ac:dyDescent="0.25">
      <c r="A958">
        <v>28</v>
      </c>
      <c r="B958">
        <v>9</v>
      </c>
      <c r="G958">
        <v>6</v>
      </c>
      <c r="H958">
        <v>7</v>
      </c>
      <c r="L958">
        <v>3</v>
      </c>
    </row>
    <row r="959" spans="1:12" x14ac:dyDescent="0.25">
      <c r="A959">
        <v>29</v>
      </c>
      <c r="B959">
        <v>9</v>
      </c>
      <c r="G959">
        <v>6</v>
      </c>
      <c r="H959">
        <v>7</v>
      </c>
      <c r="L959">
        <v>3</v>
      </c>
    </row>
    <row r="960" spans="1:12" x14ac:dyDescent="0.25">
      <c r="A960">
        <v>30</v>
      </c>
      <c r="B960">
        <v>9</v>
      </c>
      <c r="G960">
        <v>7</v>
      </c>
      <c r="H960">
        <v>7</v>
      </c>
      <c r="L960">
        <v>4</v>
      </c>
    </row>
    <row r="961" spans="1:12" x14ac:dyDescent="0.25">
      <c r="A961">
        <v>31</v>
      </c>
      <c r="B961">
        <v>9</v>
      </c>
      <c r="G961">
        <v>7</v>
      </c>
      <c r="H961">
        <v>8</v>
      </c>
      <c r="L961">
        <v>4</v>
      </c>
    </row>
    <row r="962" spans="1:12" x14ac:dyDescent="0.25">
      <c r="A962">
        <v>32</v>
      </c>
      <c r="B962">
        <v>9</v>
      </c>
      <c r="G962">
        <v>7</v>
      </c>
      <c r="H962">
        <v>8</v>
      </c>
      <c r="L962">
        <v>4</v>
      </c>
    </row>
    <row r="963" spans="1:12" x14ac:dyDescent="0.25">
      <c r="A963">
        <v>33</v>
      </c>
      <c r="B963">
        <v>9</v>
      </c>
      <c r="G963">
        <v>8</v>
      </c>
      <c r="H963">
        <v>8</v>
      </c>
      <c r="L963">
        <v>5</v>
      </c>
    </row>
    <row r="964" spans="1:12" x14ac:dyDescent="0.25">
      <c r="A964">
        <v>34</v>
      </c>
      <c r="B964">
        <v>9</v>
      </c>
      <c r="G964">
        <v>8</v>
      </c>
      <c r="H964">
        <v>9</v>
      </c>
    </row>
    <row r="965" spans="1:12" x14ac:dyDescent="0.25">
      <c r="A965">
        <v>35</v>
      </c>
      <c r="B965">
        <v>9</v>
      </c>
      <c r="G965">
        <v>8</v>
      </c>
      <c r="H965">
        <v>9</v>
      </c>
    </row>
    <row r="966" spans="1:12" x14ac:dyDescent="0.25">
      <c r="A966">
        <v>36</v>
      </c>
      <c r="B966">
        <v>9</v>
      </c>
      <c r="G966">
        <v>9</v>
      </c>
      <c r="H966">
        <v>9</v>
      </c>
    </row>
    <row r="967" spans="1:12" x14ac:dyDescent="0.25">
      <c r="A967" t="s">
        <v>799</v>
      </c>
      <c r="B967" t="s">
        <v>111</v>
      </c>
      <c r="C967" t="s">
        <v>112</v>
      </c>
      <c r="D967" t="s">
        <v>113</v>
      </c>
      <c r="E967" t="s">
        <v>114</v>
      </c>
      <c r="F967" t="s">
        <v>115</v>
      </c>
      <c r="G967" t="s">
        <v>116</v>
      </c>
      <c r="H967" t="s">
        <v>353</v>
      </c>
      <c r="I967" t="s">
        <v>118</v>
      </c>
      <c r="J967" t="s">
        <v>119</v>
      </c>
      <c r="K967" t="s">
        <v>499</v>
      </c>
      <c r="L967" t="s">
        <v>500</v>
      </c>
    </row>
    <row r="968" spans="1:12" x14ac:dyDescent="0.25">
      <c r="A968">
        <v>1</v>
      </c>
      <c r="B968">
        <v>0</v>
      </c>
      <c r="C968">
        <v>0</v>
      </c>
      <c r="G968">
        <v>0</v>
      </c>
      <c r="H968">
        <v>0</v>
      </c>
    </row>
    <row r="969" spans="1:12" x14ac:dyDescent="0.25">
      <c r="A969">
        <v>2</v>
      </c>
      <c r="B969">
        <v>0</v>
      </c>
      <c r="C969">
        <v>0</v>
      </c>
      <c r="G969">
        <v>0</v>
      </c>
      <c r="H969">
        <v>0</v>
      </c>
    </row>
    <row r="970" spans="1:12" x14ac:dyDescent="0.25">
      <c r="A970">
        <v>3</v>
      </c>
      <c r="B970">
        <v>0</v>
      </c>
      <c r="C970">
        <v>0</v>
      </c>
      <c r="G970">
        <v>0</v>
      </c>
      <c r="H970">
        <v>0</v>
      </c>
    </row>
    <row r="971" spans="1:12" x14ac:dyDescent="0.25">
      <c r="A971">
        <v>4</v>
      </c>
      <c r="B971">
        <v>0</v>
      </c>
      <c r="C971">
        <v>0</v>
      </c>
      <c r="G971">
        <v>0</v>
      </c>
      <c r="H971">
        <v>0</v>
      </c>
    </row>
    <row r="972" spans="1:12" x14ac:dyDescent="0.25">
      <c r="A972">
        <v>5</v>
      </c>
      <c r="B972">
        <v>0</v>
      </c>
      <c r="C972">
        <v>0</v>
      </c>
      <c r="G972">
        <v>0</v>
      </c>
      <c r="H972">
        <v>0</v>
      </c>
    </row>
    <row r="973" spans="1:12" x14ac:dyDescent="0.25">
      <c r="A973">
        <v>6</v>
      </c>
      <c r="B973">
        <v>0</v>
      </c>
      <c r="C973">
        <v>0</v>
      </c>
      <c r="G973">
        <v>0</v>
      </c>
      <c r="H973">
        <v>0</v>
      </c>
    </row>
    <row r="974" spans="1:12" x14ac:dyDescent="0.25">
      <c r="A974">
        <v>7</v>
      </c>
      <c r="B974">
        <v>0</v>
      </c>
      <c r="C974">
        <v>0</v>
      </c>
      <c r="G974">
        <v>0</v>
      </c>
      <c r="H974">
        <v>0</v>
      </c>
    </row>
    <row r="975" spans="1:12" x14ac:dyDescent="0.25">
      <c r="A975">
        <v>8</v>
      </c>
      <c r="B975">
        <v>0</v>
      </c>
      <c r="C975">
        <v>0</v>
      </c>
      <c r="G975">
        <v>0</v>
      </c>
      <c r="H975">
        <v>0</v>
      </c>
    </row>
    <row r="976" spans="1:12" x14ac:dyDescent="0.25">
      <c r="A976">
        <v>9</v>
      </c>
      <c r="B976">
        <v>0</v>
      </c>
      <c r="C976">
        <v>0</v>
      </c>
      <c r="G976">
        <v>0</v>
      </c>
      <c r="H976">
        <v>0</v>
      </c>
    </row>
    <row r="977" spans="1:8" x14ac:dyDescent="0.25">
      <c r="A977">
        <v>10</v>
      </c>
      <c r="B977">
        <v>0</v>
      </c>
      <c r="C977">
        <v>0</v>
      </c>
      <c r="G977">
        <v>0</v>
      </c>
      <c r="H977">
        <v>0</v>
      </c>
    </row>
    <row r="978" spans="1:8" x14ac:dyDescent="0.25">
      <c r="A978">
        <v>11</v>
      </c>
      <c r="B978">
        <v>1</v>
      </c>
      <c r="C978">
        <v>1</v>
      </c>
      <c r="G978">
        <v>0</v>
      </c>
      <c r="H978">
        <v>0</v>
      </c>
    </row>
    <row r="979" spans="1:8" x14ac:dyDescent="0.25">
      <c r="A979">
        <v>12</v>
      </c>
      <c r="B979">
        <v>2</v>
      </c>
      <c r="C979">
        <v>2</v>
      </c>
      <c r="G979">
        <v>1</v>
      </c>
      <c r="H979">
        <v>1</v>
      </c>
    </row>
    <row r="980" spans="1:8" x14ac:dyDescent="0.25">
      <c r="A980">
        <v>13</v>
      </c>
      <c r="B980">
        <v>2</v>
      </c>
      <c r="C980">
        <v>3</v>
      </c>
      <c r="G980">
        <v>2</v>
      </c>
      <c r="H980">
        <v>2</v>
      </c>
    </row>
    <row r="981" spans="1:8" x14ac:dyDescent="0.25">
      <c r="A981">
        <v>14</v>
      </c>
      <c r="B981">
        <v>2</v>
      </c>
      <c r="C981">
        <v>4</v>
      </c>
      <c r="G981">
        <v>2</v>
      </c>
      <c r="H981">
        <v>2</v>
      </c>
    </row>
    <row r="982" spans="1:8" x14ac:dyDescent="0.25">
      <c r="A982">
        <v>15</v>
      </c>
      <c r="B982">
        <v>2</v>
      </c>
      <c r="C982">
        <v>6</v>
      </c>
      <c r="G982">
        <v>2</v>
      </c>
      <c r="H982">
        <v>2</v>
      </c>
    </row>
    <row r="983" spans="1:8" x14ac:dyDescent="0.25">
      <c r="A983">
        <v>16</v>
      </c>
      <c r="B983">
        <v>3</v>
      </c>
      <c r="C983">
        <v>6</v>
      </c>
      <c r="G983">
        <v>3</v>
      </c>
      <c r="H983">
        <v>2</v>
      </c>
    </row>
    <row r="984" spans="1:8" x14ac:dyDescent="0.25">
      <c r="A984">
        <v>17</v>
      </c>
      <c r="B984">
        <v>3</v>
      </c>
      <c r="C984">
        <v>6</v>
      </c>
      <c r="G984">
        <v>3</v>
      </c>
      <c r="H984">
        <v>2</v>
      </c>
    </row>
    <row r="985" spans="1:8" x14ac:dyDescent="0.25">
      <c r="A985">
        <v>18</v>
      </c>
      <c r="B985">
        <v>4</v>
      </c>
      <c r="C985">
        <v>6</v>
      </c>
      <c r="G985">
        <v>3</v>
      </c>
      <c r="H985">
        <v>3</v>
      </c>
    </row>
    <row r="986" spans="1:8" x14ac:dyDescent="0.25">
      <c r="A986">
        <v>19</v>
      </c>
      <c r="B986">
        <v>4</v>
      </c>
      <c r="C986">
        <v>6</v>
      </c>
      <c r="G986">
        <v>3</v>
      </c>
      <c r="H986">
        <v>3</v>
      </c>
    </row>
    <row r="987" spans="1:8" x14ac:dyDescent="0.25">
      <c r="A987">
        <v>20</v>
      </c>
      <c r="B987">
        <v>5</v>
      </c>
      <c r="C987">
        <v>6</v>
      </c>
      <c r="G987">
        <v>4</v>
      </c>
      <c r="H987">
        <v>3</v>
      </c>
    </row>
    <row r="988" spans="1:8" x14ac:dyDescent="0.25">
      <c r="A988">
        <v>21</v>
      </c>
      <c r="B988">
        <v>6</v>
      </c>
      <c r="C988">
        <v>6</v>
      </c>
      <c r="G988">
        <v>4</v>
      </c>
      <c r="H988">
        <v>4</v>
      </c>
    </row>
    <row r="989" spans="1:8" x14ac:dyDescent="0.25">
      <c r="A989">
        <v>22</v>
      </c>
      <c r="B989">
        <v>6</v>
      </c>
      <c r="C989">
        <v>6</v>
      </c>
      <c r="G989">
        <v>5</v>
      </c>
      <c r="H989">
        <v>5</v>
      </c>
    </row>
    <row r="990" spans="1:8" x14ac:dyDescent="0.25">
      <c r="A990">
        <v>23</v>
      </c>
      <c r="B990">
        <v>7</v>
      </c>
      <c r="C990">
        <v>6</v>
      </c>
      <c r="G990">
        <v>5</v>
      </c>
      <c r="H990">
        <v>5</v>
      </c>
    </row>
    <row r="991" spans="1:8" x14ac:dyDescent="0.25">
      <c r="A991">
        <v>24</v>
      </c>
      <c r="B991">
        <v>8</v>
      </c>
      <c r="G991">
        <v>5</v>
      </c>
      <c r="H991">
        <v>5</v>
      </c>
    </row>
    <row r="992" spans="1:8" x14ac:dyDescent="0.25">
      <c r="A992">
        <v>25</v>
      </c>
      <c r="B992">
        <v>8</v>
      </c>
      <c r="G992">
        <v>5</v>
      </c>
      <c r="H992">
        <v>6</v>
      </c>
    </row>
    <row r="993" spans="1:12" x14ac:dyDescent="0.25">
      <c r="A993">
        <v>26</v>
      </c>
      <c r="B993">
        <v>9</v>
      </c>
      <c r="G993">
        <v>5</v>
      </c>
      <c r="H993">
        <v>6</v>
      </c>
    </row>
    <row r="994" spans="1:12" x14ac:dyDescent="0.25">
      <c r="A994">
        <v>27</v>
      </c>
      <c r="B994">
        <v>9</v>
      </c>
      <c r="G994">
        <v>6</v>
      </c>
      <c r="H994">
        <v>6</v>
      </c>
    </row>
    <row r="995" spans="1:12" x14ac:dyDescent="0.25">
      <c r="A995">
        <v>28</v>
      </c>
      <c r="B995">
        <v>9</v>
      </c>
      <c r="G995">
        <v>6</v>
      </c>
      <c r="H995">
        <v>7</v>
      </c>
    </row>
    <row r="996" spans="1:12" x14ac:dyDescent="0.25">
      <c r="A996">
        <v>29</v>
      </c>
      <c r="B996">
        <v>9</v>
      </c>
      <c r="G996">
        <v>6</v>
      </c>
      <c r="H996">
        <v>7</v>
      </c>
    </row>
    <row r="997" spans="1:12" x14ac:dyDescent="0.25">
      <c r="A997">
        <v>30</v>
      </c>
      <c r="B997">
        <v>9</v>
      </c>
      <c r="G997">
        <v>7</v>
      </c>
      <c r="H997">
        <v>7</v>
      </c>
    </row>
    <row r="998" spans="1:12" x14ac:dyDescent="0.25">
      <c r="A998">
        <v>31</v>
      </c>
      <c r="B998">
        <v>9</v>
      </c>
      <c r="G998">
        <v>7</v>
      </c>
      <c r="H998">
        <v>8</v>
      </c>
    </row>
    <row r="999" spans="1:12" x14ac:dyDescent="0.25">
      <c r="A999">
        <v>32</v>
      </c>
      <c r="B999">
        <v>9</v>
      </c>
      <c r="G999">
        <v>7</v>
      </c>
      <c r="H999">
        <v>8</v>
      </c>
    </row>
    <row r="1000" spans="1:12" x14ac:dyDescent="0.25">
      <c r="A1000">
        <v>33</v>
      </c>
      <c r="B1000">
        <v>9</v>
      </c>
      <c r="G1000">
        <v>8</v>
      </c>
      <c r="H1000">
        <v>8</v>
      </c>
    </row>
    <row r="1001" spans="1:12" x14ac:dyDescent="0.25">
      <c r="A1001">
        <v>34</v>
      </c>
      <c r="B1001">
        <v>9</v>
      </c>
      <c r="G1001">
        <v>8</v>
      </c>
      <c r="H1001">
        <v>9</v>
      </c>
    </row>
    <row r="1002" spans="1:12" x14ac:dyDescent="0.25">
      <c r="A1002">
        <v>35</v>
      </c>
      <c r="B1002">
        <v>9</v>
      </c>
      <c r="G1002">
        <v>8</v>
      </c>
      <c r="H1002">
        <v>9</v>
      </c>
    </row>
    <row r="1003" spans="1:12" x14ac:dyDescent="0.25">
      <c r="A1003">
        <v>36</v>
      </c>
      <c r="B1003">
        <v>9</v>
      </c>
      <c r="G1003">
        <v>9</v>
      </c>
      <c r="H1003">
        <v>9</v>
      </c>
    </row>
    <row r="1004" spans="1:12" x14ac:dyDescent="0.25">
      <c r="A1004" t="s">
        <v>800</v>
      </c>
      <c r="B1004" t="s">
        <v>111</v>
      </c>
      <c r="C1004" t="s">
        <v>112</v>
      </c>
      <c r="D1004" t="s">
        <v>113</v>
      </c>
      <c r="E1004" t="s">
        <v>114</v>
      </c>
      <c r="F1004" t="s">
        <v>115</v>
      </c>
      <c r="G1004" t="s">
        <v>116</v>
      </c>
      <c r="H1004" t="s">
        <v>353</v>
      </c>
      <c r="I1004" t="s">
        <v>118</v>
      </c>
      <c r="J1004" t="s">
        <v>119</v>
      </c>
      <c r="K1004" t="s">
        <v>499</v>
      </c>
      <c r="L1004" t="s">
        <v>500</v>
      </c>
    </row>
    <row r="1005" spans="1:12" x14ac:dyDescent="0.25">
      <c r="A1005">
        <v>1</v>
      </c>
      <c r="B1005">
        <v>0</v>
      </c>
      <c r="C1005">
        <v>0</v>
      </c>
      <c r="G1005">
        <v>0</v>
      </c>
      <c r="H1005">
        <v>0</v>
      </c>
    </row>
    <row r="1006" spans="1:12" x14ac:dyDescent="0.25">
      <c r="A1006">
        <v>2</v>
      </c>
      <c r="B1006">
        <v>0</v>
      </c>
      <c r="C1006">
        <v>0</v>
      </c>
      <c r="G1006">
        <v>0</v>
      </c>
      <c r="H1006">
        <v>0</v>
      </c>
    </row>
    <row r="1007" spans="1:12" x14ac:dyDescent="0.25">
      <c r="A1007">
        <v>3</v>
      </c>
      <c r="B1007">
        <v>0</v>
      </c>
      <c r="C1007">
        <v>0</v>
      </c>
      <c r="G1007">
        <v>0</v>
      </c>
      <c r="H1007">
        <v>0</v>
      </c>
    </row>
    <row r="1008" spans="1:12" x14ac:dyDescent="0.25">
      <c r="A1008">
        <v>4</v>
      </c>
      <c r="B1008">
        <v>0</v>
      </c>
      <c r="C1008">
        <v>0</v>
      </c>
      <c r="G1008">
        <v>0</v>
      </c>
      <c r="H1008">
        <v>0</v>
      </c>
    </row>
    <row r="1009" spans="1:8" x14ac:dyDescent="0.25">
      <c r="A1009">
        <v>5</v>
      </c>
      <c r="B1009">
        <v>0</v>
      </c>
      <c r="C1009">
        <v>0</v>
      </c>
      <c r="G1009">
        <v>0</v>
      </c>
      <c r="H1009">
        <v>0</v>
      </c>
    </row>
    <row r="1010" spans="1:8" x14ac:dyDescent="0.25">
      <c r="A1010">
        <v>6</v>
      </c>
      <c r="B1010">
        <v>0</v>
      </c>
      <c r="C1010">
        <v>0</v>
      </c>
      <c r="G1010">
        <v>0</v>
      </c>
      <c r="H1010">
        <v>0</v>
      </c>
    </row>
    <row r="1011" spans="1:8" x14ac:dyDescent="0.25">
      <c r="A1011">
        <v>7</v>
      </c>
      <c r="B1011">
        <v>0</v>
      </c>
      <c r="C1011">
        <v>0</v>
      </c>
      <c r="G1011">
        <v>0</v>
      </c>
      <c r="H1011">
        <v>0</v>
      </c>
    </row>
    <row r="1012" spans="1:8" x14ac:dyDescent="0.25">
      <c r="A1012">
        <v>8</v>
      </c>
      <c r="B1012">
        <v>0</v>
      </c>
      <c r="C1012">
        <v>0</v>
      </c>
      <c r="G1012">
        <v>0</v>
      </c>
      <c r="H1012">
        <v>0</v>
      </c>
    </row>
    <row r="1013" spans="1:8" x14ac:dyDescent="0.25">
      <c r="A1013">
        <v>9</v>
      </c>
      <c r="B1013">
        <v>0</v>
      </c>
      <c r="C1013">
        <v>0</v>
      </c>
      <c r="G1013">
        <v>0</v>
      </c>
      <c r="H1013">
        <v>0</v>
      </c>
    </row>
    <row r="1014" spans="1:8" x14ac:dyDescent="0.25">
      <c r="A1014">
        <v>10</v>
      </c>
      <c r="B1014">
        <v>0</v>
      </c>
      <c r="C1014">
        <v>0</v>
      </c>
      <c r="G1014">
        <v>0</v>
      </c>
      <c r="H1014">
        <v>0</v>
      </c>
    </row>
    <row r="1015" spans="1:8" x14ac:dyDescent="0.25">
      <c r="A1015">
        <v>11</v>
      </c>
      <c r="B1015">
        <v>0</v>
      </c>
      <c r="C1015">
        <v>0</v>
      </c>
      <c r="G1015">
        <v>0</v>
      </c>
      <c r="H1015">
        <v>0</v>
      </c>
    </row>
    <row r="1016" spans="1:8" x14ac:dyDescent="0.25">
      <c r="A1016">
        <v>12</v>
      </c>
      <c r="B1016">
        <v>0</v>
      </c>
      <c r="C1016">
        <v>1</v>
      </c>
      <c r="G1016">
        <v>0</v>
      </c>
      <c r="H1016">
        <v>0</v>
      </c>
    </row>
    <row r="1017" spans="1:8" x14ac:dyDescent="0.25">
      <c r="A1017">
        <v>13</v>
      </c>
      <c r="B1017">
        <v>0</v>
      </c>
      <c r="C1017">
        <v>2</v>
      </c>
      <c r="G1017">
        <v>0</v>
      </c>
      <c r="H1017">
        <v>0</v>
      </c>
    </row>
    <row r="1018" spans="1:8" x14ac:dyDescent="0.25">
      <c r="A1018">
        <v>14</v>
      </c>
      <c r="B1018">
        <v>0</v>
      </c>
      <c r="C1018">
        <v>3</v>
      </c>
      <c r="G1018">
        <v>1</v>
      </c>
      <c r="H1018">
        <v>1</v>
      </c>
    </row>
    <row r="1019" spans="1:8" x14ac:dyDescent="0.25">
      <c r="A1019">
        <v>15</v>
      </c>
      <c r="B1019">
        <v>0</v>
      </c>
      <c r="C1019">
        <v>6</v>
      </c>
      <c r="G1019">
        <v>1</v>
      </c>
      <c r="H1019">
        <v>2</v>
      </c>
    </row>
    <row r="1020" spans="1:8" x14ac:dyDescent="0.25">
      <c r="A1020">
        <v>16</v>
      </c>
      <c r="B1020">
        <v>1</v>
      </c>
      <c r="C1020">
        <v>6</v>
      </c>
      <c r="G1020">
        <v>2</v>
      </c>
      <c r="H1020">
        <v>2</v>
      </c>
    </row>
    <row r="1021" spans="1:8" x14ac:dyDescent="0.25">
      <c r="A1021">
        <v>17</v>
      </c>
      <c r="B1021">
        <v>1</v>
      </c>
      <c r="C1021">
        <v>6</v>
      </c>
      <c r="G1021">
        <v>3</v>
      </c>
      <c r="H1021">
        <v>2</v>
      </c>
    </row>
    <row r="1022" spans="1:8" x14ac:dyDescent="0.25">
      <c r="A1022">
        <v>18</v>
      </c>
      <c r="B1022">
        <v>1</v>
      </c>
      <c r="C1022">
        <v>6</v>
      </c>
      <c r="G1022">
        <v>3</v>
      </c>
      <c r="H1022">
        <v>2</v>
      </c>
    </row>
    <row r="1023" spans="1:8" x14ac:dyDescent="0.25">
      <c r="A1023">
        <v>19</v>
      </c>
      <c r="B1023">
        <v>2</v>
      </c>
      <c r="C1023">
        <v>6</v>
      </c>
      <c r="G1023">
        <v>3</v>
      </c>
      <c r="H1023">
        <v>2</v>
      </c>
    </row>
    <row r="1024" spans="1:8" x14ac:dyDescent="0.25">
      <c r="A1024">
        <v>20</v>
      </c>
      <c r="B1024">
        <v>2</v>
      </c>
      <c r="C1024">
        <v>6</v>
      </c>
      <c r="G1024">
        <v>3</v>
      </c>
      <c r="H1024">
        <v>3</v>
      </c>
    </row>
    <row r="1025" spans="1:8" x14ac:dyDescent="0.25">
      <c r="A1025">
        <v>21</v>
      </c>
      <c r="B1025">
        <v>2</v>
      </c>
      <c r="C1025">
        <v>6</v>
      </c>
      <c r="G1025">
        <v>4</v>
      </c>
      <c r="H1025">
        <v>3</v>
      </c>
    </row>
    <row r="1026" spans="1:8" x14ac:dyDescent="0.25">
      <c r="A1026">
        <v>22</v>
      </c>
      <c r="B1026">
        <v>3</v>
      </c>
      <c r="C1026">
        <v>6</v>
      </c>
      <c r="G1026">
        <v>4</v>
      </c>
      <c r="H1026">
        <v>4</v>
      </c>
    </row>
    <row r="1027" spans="1:8" x14ac:dyDescent="0.25">
      <c r="A1027">
        <v>23</v>
      </c>
      <c r="B1027">
        <v>3</v>
      </c>
      <c r="C1027">
        <v>6</v>
      </c>
      <c r="G1027">
        <v>5</v>
      </c>
      <c r="H1027">
        <v>5</v>
      </c>
    </row>
    <row r="1028" spans="1:8" x14ac:dyDescent="0.25">
      <c r="A1028">
        <v>24</v>
      </c>
      <c r="B1028">
        <v>3</v>
      </c>
      <c r="G1028">
        <v>5</v>
      </c>
      <c r="H1028">
        <v>5</v>
      </c>
    </row>
    <row r="1029" spans="1:8" x14ac:dyDescent="0.25">
      <c r="A1029">
        <v>25</v>
      </c>
      <c r="B1029">
        <v>4</v>
      </c>
      <c r="G1029">
        <v>5</v>
      </c>
      <c r="H1029">
        <v>6</v>
      </c>
    </row>
    <row r="1030" spans="1:8" x14ac:dyDescent="0.25">
      <c r="A1030">
        <v>26</v>
      </c>
      <c r="B1030">
        <v>4</v>
      </c>
      <c r="G1030">
        <v>5</v>
      </c>
      <c r="H1030">
        <v>6</v>
      </c>
    </row>
    <row r="1031" spans="1:8" x14ac:dyDescent="0.25">
      <c r="A1031">
        <v>27</v>
      </c>
      <c r="B1031">
        <v>5</v>
      </c>
      <c r="G1031">
        <v>6</v>
      </c>
      <c r="H1031">
        <v>6</v>
      </c>
    </row>
    <row r="1032" spans="1:8" x14ac:dyDescent="0.25">
      <c r="A1032">
        <v>28</v>
      </c>
      <c r="B1032">
        <v>6</v>
      </c>
      <c r="G1032">
        <v>6</v>
      </c>
      <c r="H1032">
        <v>7</v>
      </c>
    </row>
    <row r="1033" spans="1:8" x14ac:dyDescent="0.25">
      <c r="A1033">
        <v>29</v>
      </c>
      <c r="B1033">
        <v>7</v>
      </c>
      <c r="G1033">
        <v>6</v>
      </c>
      <c r="H1033">
        <v>7</v>
      </c>
    </row>
    <row r="1034" spans="1:8" x14ac:dyDescent="0.25">
      <c r="A1034">
        <v>30</v>
      </c>
      <c r="B1034">
        <v>7</v>
      </c>
      <c r="G1034">
        <v>7</v>
      </c>
      <c r="H1034">
        <v>7</v>
      </c>
    </row>
    <row r="1035" spans="1:8" x14ac:dyDescent="0.25">
      <c r="A1035">
        <v>31</v>
      </c>
      <c r="B1035">
        <v>7</v>
      </c>
      <c r="G1035">
        <v>7</v>
      </c>
      <c r="H1035">
        <v>8</v>
      </c>
    </row>
    <row r="1036" spans="1:8" x14ac:dyDescent="0.25">
      <c r="A1036">
        <v>32</v>
      </c>
      <c r="B1036">
        <v>7</v>
      </c>
      <c r="G1036">
        <v>7</v>
      </c>
      <c r="H1036">
        <v>8</v>
      </c>
    </row>
    <row r="1037" spans="1:8" x14ac:dyDescent="0.25">
      <c r="A1037">
        <v>33</v>
      </c>
      <c r="B1037">
        <v>7</v>
      </c>
      <c r="G1037">
        <v>8</v>
      </c>
      <c r="H1037">
        <v>8</v>
      </c>
    </row>
    <row r="1038" spans="1:8" x14ac:dyDescent="0.25">
      <c r="A1038">
        <v>34</v>
      </c>
      <c r="B1038">
        <v>7</v>
      </c>
      <c r="G1038">
        <v>8</v>
      </c>
      <c r="H1038">
        <v>9</v>
      </c>
    </row>
    <row r="1039" spans="1:8" x14ac:dyDescent="0.25">
      <c r="A1039">
        <v>35</v>
      </c>
      <c r="B1039">
        <v>7</v>
      </c>
      <c r="G1039">
        <v>8</v>
      </c>
      <c r="H1039">
        <v>9</v>
      </c>
    </row>
    <row r="1040" spans="1:8" x14ac:dyDescent="0.25">
      <c r="A1040">
        <v>36</v>
      </c>
      <c r="B1040">
        <v>7</v>
      </c>
      <c r="G1040">
        <v>9</v>
      </c>
      <c r="H1040">
        <v>9</v>
      </c>
    </row>
    <row r="1041" spans="1:12" x14ac:dyDescent="0.25">
      <c r="A1041" t="s">
        <v>801</v>
      </c>
      <c r="B1041" t="s">
        <v>111</v>
      </c>
      <c r="C1041" t="s">
        <v>112</v>
      </c>
      <c r="D1041" t="s">
        <v>113</v>
      </c>
      <c r="E1041" t="s">
        <v>114</v>
      </c>
      <c r="F1041" t="s">
        <v>115</v>
      </c>
      <c r="G1041" t="s">
        <v>116</v>
      </c>
      <c r="H1041" t="s">
        <v>353</v>
      </c>
      <c r="I1041" t="s">
        <v>118</v>
      </c>
      <c r="J1041" t="s">
        <v>119</v>
      </c>
      <c r="K1041" t="s">
        <v>499</v>
      </c>
      <c r="L1041" t="s">
        <v>500</v>
      </c>
    </row>
    <row r="1042" spans="1:12" x14ac:dyDescent="0.25">
      <c r="A1042">
        <v>1</v>
      </c>
      <c r="G1042">
        <v>0</v>
      </c>
    </row>
    <row r="1043" spans="1:12" x14ac:dyDescent="0.25">
      <c r="A1043">
        <v>2</v>
      </c>
      <c r="G1043">
        <v>0</v>
      </c>
    </row>
    <row r="1044" spans="1:12" x14ac:dyDescent="0.25">
      <c r="A1044">
        <v>3</v>
      </c>
      <c r="G1044">
        <v>0</v>
      </c>
    </row>
    <row r="1045" spans="1:12" x14ac:dyDescent="0.25">
      <c r="A1045">
        <v>4</v>
      </c>
      <c r="G1045">
        <v>0</v>
      </c>
    </row>
    <row r="1046" spans="1:12" x14ac:dyDescent="0.25">
      <c r="A1046">
        <v>5</v>
      </c>
      <c r="G1046">
        <v>0</v>
      </c>
    </row>
    <row r="1047" spans="1:12" x14ac:dyDescent="0.25">
      <c r="A1047">
        <v>6</v>
      </c>
      <c r="G1047">
        <v>0</v>
      </c>
    </row>
    <row r="1048" spans="1:12" x14ac:dyDescent="0.25">
      <c r="A1048">
        <v>7</v>
      </c>
      <c r="G1048">
        <v>0</v>
      </c>
    </row>
    <row r="1049" spans="1:12" x14ac:dyDescent="0.25">
      <c r="A1049">
        <v>8</v>
      </c>
      <c r="G1049">
        <v>0</v>
      </c>
    </row>
    <row r="1050" spans="1:12" x14ac:dyDescent="0.25">
      <c r="A1050">
        <v>9</v>
      </c>
      <c r="G1050">
        <v>0</v>
      </c>
    </row>
    <row r="1051" spans="1:12" x14ac:dyDescent="0.25">
      <c r="A1051">
        <v>10</v>
      </c>
      <c r="G1051">
        <v>0</v>
      </c>
    </row>
    <row r="1052" spans="1:12" x14ac:dyDescent="0.25">
      <c r="A1052">
        <v>11</v>
      </c>
      <c r="G1052">
        <v>0</v>
      </c>
    </row>
    <row r="1053" spans="1:12" x14ac:dyDescent="0.25">
      <c r="A1053">
        <v>12</v>
      </c>
      <c r="G1053">
        <v>0</v>
      </c>
    </row>
    <row r="1054" spans="1:12" x14ac:dyDescent="0.25">
      <c r="A1054">
        <v>13</v>
      </c>
      <c r="G1054">
        <v>0</v>
      </c>
    </row>
    <row r="1055" spans="1:12" x14ac:dyDescent="0.25">
      <c r="A1055">
        <v>14</v>
      </c>
      <c r="G1055">
        <v>0</v>
      </c>
    </row>
    <row r="1056" spans="1:12" x14ac:dyDescent="0.25">
      <c r="A1056">
        <v>15</v>
      </c>
      <c r="G1056">
        <v>0</v>
      </c>
    </row>
    <row r="1057" spans="1:7" x14ac:dyDescent="0.25">
      <c r="A1057">
        <v>16</v>
      </c>
      <c r="G1057">
        <v>1</v>
      </c>
    </row>
    <row r="1058" spans="1:7" x14ac:dyDescent="0.25">
      <c r="A1058">
        <v>17</v>
      </c>
      <c r="G1058">
        <v>2</v>
      </c>
    </row>
    <row r="1059" spans="1:7" x14ac:dyDescent="0.25">
      <c r="A1059">
        <v>18</v>
      </c>
      <c r="G1059">
        <v>2</v>
      </c>
    </row>
    <row r="1060" spans="1:7" x14ac:dyDescent="0.25">
      <c r="A1060">
        <v>19</v>
      </c>
      <c r="G1060">
        <v>3</v>
      </c>
    </row>
    <row r="1061" spans="1:7" x14ac:dyDescent="0.25">
      <c r="A1061">
        <v>20</v>
      </c>
      <c r="G1061">
        <v>3</v>
      </c>
    </row>
    <row r="1062" spans="1:7" x14ac:dyDescent="0.25">
      <c r="A1062">
        <v>21</v>
      </c>
      <c r="G1062">
        <v>4</v>
      </c>
    </row>
    <row r="1063" spans="1:7" x14ac:dyDescent="0.25">
      <c r="A1063">
        <v>22</v>
      </c>
      <c r="G1063">
        <v>4</v>
      </c>
    </row>
    <row r="1064" spans="1:7" x14ac:dyDescent="0.25">
      <c r="A1064">
        <v>23</v>
      </c>
      <c r="G1064">
        <v>5</v>
      </c>
    </row>
    <row r="1065" spans="1:7" x14ac:dyDescent="0.25">
      <c r="A1065">
        <v>24</v>
      </c>
      <c r="G1065">
        <v>5</v>
      </c>
    </row>
    <row r="1066" spans="1:7" x14ac:dyDescent="0.25">
      <c r="A1066">
        <v>25</v>
      </c>
      <c r="G1066">
        <v>5</v>
      </c>
    </row>
    <row r="1067" spans="1:7" x14ac:dyDescent="0.25">
      <c r="A1067">
        <v>26</v>
      </c>
      <c r="G1067">
        <v>5</v>
      </c>
    </row>
    <row r="1068" spans="1:7" x14ac:dyDescent="0.25">
      <c r="A1068">
        <v>27</v>
      </c>
      <c r="G1068">
        <v>5</v>
      </c>
    </row>
    <row r="1069" spans="1:7" x14ac:dyDescent="0.25">
      <c r="A1069">
        <v>28</v>
      </c>
      <c r="G1069">
        <v>6</v>
      </c>
    </row>
    <row r="1070" spans="1:7" x14ac:dyDescent="0.25">
      <c r="A1070">
        <v>29</v>
      </c>
      <c r="G1070">
        <v>6</v>
      </c>
    </row>
    <row r="1071" spans="1:7" x14ac:dyDescent="0.25">
      <c r="A1071">
        <v>30</v>
      </c>
      <c r="G1071">
        <v>6</v>
      </c>
    </row>
    <row r="1072" spans="1:7" x14ac:dyDescent="0.25">
      <c r="A1072">
        <v>31</v>
      </c>
      <c r="G1072">
        <v>7</v>
      </c>
    </row>
    <row r="1073" spans="1:12" x14ac:dyDescent="0.25">
      <c r="A1073">
        <v>32</v>
      </c>
      <c r="G1073">
        <v>7</v>
      </c>
    </row>
    <row r="1074" spans="1:12" x14ac:dyDescent="0.25">
      <c r="A1074">
        <v>33</v>
      </c>
      <c r="G1074">
        <v>7</v>
      </c>
    </row>
    <row r="1075" spans="1:12" x14ac:dyDescent="0.25">
      <c r="A1075">
        <v>34</v>
      </c>
      <c r="G1075">
        <v>8</v>
      </c>
    </row>
    <row r="1076" spans="1:12" x14ac:dyDescent="0.25">
      <c r="A1076">
        <v>35</v>
      </c>
      <c r="G1076">
        <v>8</v>
      </c>
    </row>
    <row r="1077" spans="1:12" x14ac:dyDescent="0.25">
      <c r="A1077">
        <v>36</v>
      </c>
      <c r="G1077">
        <v>9</v>
      </c>
    </row>
    <row r="1078" spans="1:12" x14ac:dyDescent="0.25">
      <c r="A1078" t="s">
        <v>802</v>
      </c>
      <c r="B1078" t="s">
        <v>111</v>
      </c>
      <c r="C1078" t="s">
        <v>112</v>
      </c>
      <c r="D1078" t="s">
        <v>113</v>
      </c>
      <c r="E1078" t="s">
        <v>114</v>
      </c>
      <c r="F1078" t="s">
        <v>115</v>
      </c>
      <c r="G1078" t="s">
        <v>116</v>
      </c>
      <c r="H1078" t="s">
        <v>353</v>
      </c>
      <c r="I1078" t="s">
        <v>118</v>
      </c>
      <c r="J1078" t="s">
        <v>119</v>
      </c>
      <c r="K1078" t="s">
        <v>499</v>
      </c>
      <c r="L1078" t="s">
        <v>500</v>
      </c>
    </row>
    <row r="1079" spans="1:12" x14ac:dyDescent="0.25">
      <c r="A1079">
        <v>1</v>
      </c>
      <c r="G1079">
        <v>0</v>
      </c>
    </row>
    <row r="1080" spans="1:12" x14ac:dyDescent="0.25">
      <c r="A1080">
        <v>2</v>
      </c>
      <c r="G1080">
        <v>0</v>
      </c>
    </row>
    <row r="1081" spans="1:12" x14ac:dyDescent="0.25">
      <c r="A1081">
        <v>3</v>
      </c>
      <c r="G1081">
        <v>0</v>
      </c>
    </row>
    <row r="1082" spans="1:12" x14ac:dyDescent="0.25">
      <c r="A1082">
        <v>4</v>
      </c>
      <c r="G1082">
        <v>0</v>
      </c>
    </row>
    <row r="1083" spans="1:12" x14ac:dyDescent="0.25">
      <c r="A1083">
        <v>5</v>
      </c>
      <c r="G1083">
        <v>0</v>
      </c>
    </row>
    <row r="1084" spans="1:12" x14ac:dyDescent="0.25">
      <c r="A1084">
        <v>6</v>
      </c>
      <c r="G1084">
        <v>0</v>
      </c>
    </row>
    <row r="1085" spans="1:12" x14ac:dyDescent="0.25">
      <c r="A1085">
        <v>7</v>
      </c>
      <c r="G1085">
        <v>0</v>
      </c>
    </row>
    <row r="1086" spans="1:12" x14ac:dyDescent="0.25">
      <c r="A1086">
        <v>8</v>
      </c>
      <c r="G1086">
        <v>0</v>
      </c>
    </row>
    <row r="1087" spans="1:12" x14ac:dyDescent="0.25">
      <c r="A1087">
        <v>9</v>
      </c>
      <c r="G1087">
        <v>0</v>
      </c>
    </row>
    <row r="1088" spans="1:12" x14ac:dyDescent="0.25">
      <c r="A1088">
        <v>10</v>
      </c>
      <c r="G1088">
        <v>0</v>
      </c>
    </row>
    <row r="1089" spans="1:7" x14ac:dyDescent="0.25">
      <c r="A1089">
        <v>11</v>
      </c>
      <c r="G1089">
        <v>0</v>
      </c>
    </row>
    <row r="1090" spans="1:7" x14ac:dyDescent="0.25">
      <c r="A1090">
        <v>12</v>
      </c>
      <c r="G1090">
        <v>0</v>
      </c>
    </row>
    <row r="1091" spans="1:7" x14ac:dyDescent="0.25">
      <c r="A1091">
        <v>13</v>
      </c>
      <c r="G1091">
        <v>0</v>
      </c>
    </row>
    <row r="1092" spans="1:7" x14ac:dyDescent="0.25">
      <c r="A1092">
        <v>14</v>
      </c>
      <c r="G1092">
        <v>0</v>
      </c>
    </row>
    <row r="1093" spans="1:7" x14ac:dyDescent="0.25">
      <c r="A1093">
        <v>15</v>
      </c>
      <c r="G1093">
        <v>0</v>
      </c>
    </row>
    <row r="1094" spans="1:7" x14ac:dyDescent="0.25">
      <c r="A1094">
        <v>16</v>
      </c>
      <c r="G1094">
        <v>0</v>
      </c>
    </row>
    <row r="1095" spans="1:7" x14ac:dyDescent="0.25">
      <c r="A1095">
        <v>17</v>
      </c>
      <c r="G1095">
        <v>0</v>
      </c>
    </row>
    <row r="1096" spans="1:7" x14ac:dyDescent="0.25">
      <c r="A1096">
        <v>18</v>
      </c>
      <c r="G1096">
        <v>1</v>
      </c>
    </row>
    <row r="1097" spans="1:7" x14ac:dyDescent="0.25">
      <c r="A1097">
        <v>19</v>
      </c>
      <c r="G1097">
        <v>1</v>
      </c>
    </row>
    <row r="1098" spans="1:7" x14ac:dyDescent="0.25">
      <c r="A1098">
        <v>20</v>
      </c>
      <c r="G1098">
        <v>2</v>
      </c>
    </row>
    <row r="1099" spans="1:7" x14ac:dyDescent="0.25">
      <c r="A1099">
        <v>21</v>
      </c>
      <c r="G1099">
        <v>2</v>
      </c>
    </row>
    <row r="1100" spans="1:7" x14ac:dyDescent="0.25">
      <c r="A1100">
        <v>22</v>
      </c>
      <c r="G1100">
        <v>3</v>
      </c>
    </row>
    <row r="1101" spans="1:7" x14ac:dyDescent="0.25">
      <c r="A1101">
        <v>23</v>
      </c>
      <c r="G1101">
        <v>3</v>
      </c>
    </row>
    <row r="1102" spans="1:7" x14ac:dyDescent="0.25">
      <c r="A1102">
        <v>24</v>
      </c>
      <c r="G1102">
        <v>4</v>
      </c>
    </row>
    <row r="1103" spans="1:7" x14ac:dyDescent="0.25">
      <c r="A1103">
        <v>25</v>
      </c>
      <c r="G1103">
        <v>5</v>
      </c>
    </row>
    <row r="1104" spans="1:7" x14ac:dyDescent="0.25">
      <c r="A1104">
        <v>26</v>
      </c>
      <c r="G1104">
        <v>5</v>
      </c>
    </row>
    <row r="1105" spans="1:12" x14ac:dyDescent="0.25">
      <c r="A1105">
        <v>27</v>
      </c>
      <c r="G1105">
        <v>5</v>
      </c>
    </row>
    <row r="1106" spans="1:12" x14ac:dyDescent="0.25">
      <c r="A1106">
        <v>28</v>
      </c>
      <c r="G1106">
        <v>6</v>
      </c>
    </row>
    <row r="1107" spans="1:12" x14ac:dyDescent="0.25">
      <c r="A1107">
        <v>29</v>
      </c>
      <c r="G1107">
        <v>6</v>
      </c>
    </row>
    <row r="1108" spans="1:12" x14ac:dyDescent="0.25">
      <c r="A1108">
        <v>30</v>
      </c>
      <c r="G1108">
        <v>6</v>
      </c>
    </row>
    <row r="1109" spans="1:12" x14ac:dyDescent="0.25">
      <c r="A1109">
        <v>31</v>
      </c>
      <c r="G1109">
        <v>7</v>
      </c>
    </row>
    <row r="1110" spans="1:12" x14ac:dyDescent="0.25">
      <c r="A1110">
        <v>32</v>
      </c>
      <c r="G1110">
        <v>7</v>
      </c>
    </row>
    <row r="1111" spans="1:12" x14ac:dyDescent="0.25">
      <c r="A1111">
        <v>33</v>
      </c>
      <c r="G1111">
        <v>7</v>
      </c>
    </row>
    <row r="1112" spans="1:12" x14ac:dyDescent="0.25">
      <c r="A1112">
        <v>34</v>
      </c>
      <c r="G1112">
        <v>8</v>
      </c>
    </row>
    <row r="1113" spans="1:12" x14ac:dyDescent="0.25">
      <c r="A1113">
        <v>35</v>
      </c>
      <c r="G1113">
        <v>8</v>
      </c>
    </row>
    <row r="1114" spans="1:12" x14ac:dyDescent="0.25">
      <c r="A1114">
        <v>36</v>
      </c>
      <c r="G1114">
        <v>9</v>
      </c>
    </row>
    <row r="1115" spans="1:12" x14ac:dyDescent="0.25">
      <c r="A1115" t="s">
        <v>1411</v>
      </c>
      <c r="B1115" t="s">
        <v>111</v>
      </c>
      <c r="C1115" t="s">
        <v>112</v>
      </c>
      <c r="D1115" t="s">
        <v>113</v>
      </c>
      <c r="E1115" t="s">
        <v>114</v>
      </c>
      <c r="F1115" t="s">
        <v>115</v>
      </c>
      <c r="G1115" t="s">
        <v>116</v>
      </c>
      <c r="H1115" t="s">
        <v>353</v>
      </c>
      <c r="I1115" t="s">
        <v>118</v>
      </c>
      <c r="J1115" t="s">
        <v>119</v>
      </c>
      <c r="K1115" t="s">
        <v>499</v>
      </c>
      <c r="L1115" t="s">
        <v>500</v>
      </c>
    </row>
    <row r="1116" spans="1:12" x14ac:dyDescent="0.25">
      <c r="A1116">
        <v>1</v>
      </c>
      <c r="B1116" s="4">
        <v>20</v>
      </c>
    </row>
    <row r="1117" spans="1:12" x14ac:dyDescent="0.25">
      <c r="A1117">
        <v>2</v>
      </c>
      <c r="B1117" s="4">
        <v>19</v>
      </c>
    </row>
    <row r="1118" spans="1:12" x14ac:dyDescent="0.25">
      <c r="A1118">
        <v>3</v>
      </c>
      <c r="B1118" s="4">
        <v>16</v>
      </c>
    </row>
    <row r="1119" spans="1:12" x14ac:dyDescent="0.25">
      <c r="A1119">
        <v>4</v>
      </c>
      <c r="B1119" s="4">
        <v>13</v>
      </c>
    </row>
    <row r="1120" spans="1:12" x14ac:dyDescent="0.25">
      <c r="A1120">
        <v>5</v>
      </c>
      <c r="B1120" s="4">
        <v>10</v>
      </c>
    </row>
    <row r="1121" spans="1:2" x14ac:dyDescent="0.25">
      <c r="A1121">
        <v>6</v>
      </c>
      <c r="B1121" s="4">
        <v>7</v>
      </c>
    </row>
    <row r="1122" spans="1:2" x14ac:dyDescent="0.25">
      <c r="A1122">
        <v>7</v>
      </c>
      <c r="B1122" s="4">
        <v>4</v>
      </c>
    </row>
    <row r="1123" spans="1:2" x14ac:dyDescent="0.25">
      <c r="A1123">
        <v>8</v>
      </c>
      <c r="B1123" s="4" t="s">
        <v>1410</v>
      </c>
    </row>
    <row r="1124" spans="1:2" x14ac:dyDescent="0.25">
      <c r="A1124">
        <v>9</v>
      </c>
      <c r="B1124" s="4" t="s">
        <v>1410</v>
      </c>
    </row>
    <row r="1125" spans="1:2" x14ac:dyDescent="0.25">
      <c r="A1125">
        <v>10</v>
      </c>
      <c r="B1125" s="4" t="s">
        <v>1407</v>
      </c>
    </row>
    <row r="1126" spans="1:2" x14ac:dyDescent="0.25">
      <c r="A1126">
        <v>11</v>
      </c>
      <c r="B1126" s="4" t="s">
        <v>1407</v>
      </c>
    </row>
    <row r="1127" spans="1:2" x14ac:dyDescent="0.25">
      <c r="A1127">
        <v>12</v>
      </c>
      <c r="B1127" s="4" t="s">
        <v>1412</v>
      </c>
    </row>
    <row r="1128" spans="1:2" x14ac:dyDescent="0.25">
      <c r="A1128">
        <v>13</v>
      </c>
      <c r="B1128" s="4" t="s">
        <v>1412</v>
      </c>
    </row>
    <row r="1129" spans="1:2" x14ac:dyDescent="0.25">
      <c r="A1129">
        <v>14</v>
      </c>
      <c r="B1129" s="4" t="s">
        <v>1412</v>
      </c>
    </row>
    <row r="1130" spans="1:2" x14ac:dyDescent="0.25">
      <c r="A1130">
        <v>15</v>
      </c>
      <c r="B1130" s="4" t="s">
        <v>1412</v>
      </c>
    </row>
    <row r="1131" spans="1:2" x14ac:dyDescent="0.25">
      <c r="A1131">
        <v>16</v>
      </c>
      <c r="B1131" s="4" t="s">
        <v>1412</v>
      </c>
    </row>
    <row r="1132" spans="1:2" x14ac:dyDescent="0.25">
      <c r="A1132">
        <v>17</v>
      </c>
      <c r="B1132" s="4" t="s">
        <v>1412</v>
      </c>
    </row>
    <row r="1133" spans="1:2" x14ac:dyDescent="0.25">
      <c r="A1133">
        <v>18</v>
      </c>
      <c r="B1133" s="4" t="s">
        <v>1412</v>
      </c>
    </row>
    <row r="1134" spans="1:2" x14ac:dyDescent="0.25">
      <c r="A1134">
        <v>19</v>
      </c>
      <c r="B1134" s="4" t="s">
        <v>1412</v>
      </c>
    </row>
    <row r="1135" spans="1:2" x14ac:dyDescent="0.25">
      <c r="A1135">
        <v>20</v>
      </c>
      <c r="B1135" s="4" t="s">
        <v>1412</v>
      </c>
    </row>
    <row r="1136" spans="1:2" x14ac:dyDescent="0.25">
      <c r="A1136">
        <v>21</v>
      </c>
      <c r="B1136" s="4" t="s">
        <v>1412</v>
      </c>
    </row>
    <row r="1137" spans="1:2" x14ac:dyDescent="0.25">
      <c r="A1137">
        <v>22</v>
      </c>
      <c r="B1137" s="4" t="s">
        <v>1412</v>
      </c>
    </row>
    <row r="1138" spans="1:2" x14ac:dyDescent="0.25">
      <c r="A1138">
        <v>23</v>
      </c>
      <c r="B1138" s="4" t="s">
        <v>1412</v>
      </c>
    </row>
    <row r="1139" spans="1:2" x14ac:dyDescent="0.25">
      <c r="A1139">
        <v>24</v>
      </c>
      <c r="B1139" s="4" t="s">
        <v>1412</v>
      </c>
    </row>
    <row r="1140" spans="1:2" x14ac:dyDescent="0.25">
      <c r="A1140">
        <v>25</v>
      </c>
      <c r="B1140" s="4" t="s">
        <v>1412</v>
      </c>
    </row>
    <row r="1141" spans="1:2" x14ac:dyDescent="0.25">
      <c r="A1141">
        <v>26</v>
      </c>
      <c r="B1141" s="4" t="s">
        <v>1412</v>
      </c>
    </row>
    <row r="1142" spans="1:2" x14ac:dyDescent="0.25">
      <c r="A1142">
        <v>27</v>
      </c>
      <c r="B1142" s="4" t="s">
        <v>1412</v>
      </c>
    </row>
    <row r="1143" spans="1:2" x14ac:dyDescent="0.25">
      <c r="A1143">
        <v>28</v>
      </c>
      <c r="B1143" s="4" t="s">
        <v>1412</v>
      </c>
    </row>
    <row r="1144" spans="1:2" x14ac:dyDescent="0.25">
      <c r="A1144">
        <v>29</v>
      </c>
      <c r="B1144" s="4" t="s">
        <v>1412</v>
      </c>
    </row>
    <row r="1145" spans="1:2" x14ac:dyDescent="0.25">
      <c r="A1145">
        <v>30</v>
      </c>
      <c r="B1145" s="4" t="s">
        <v>1412</v>
      </c>
    </row>
    <row r="1146" spans="1:2" x14ac:dyDescent="0.25">
      <c r="A1146">
        <v>31</v>
      </c>
      <c r="B1146" s="4" t="s">
        <v>1412</v>
      </c>
    </row>
    <row r="1147" spans="1:2" x14ac:dyDescent="0.25">
      <c r="A1147">
        <v>32</v>
      </c>
      <c r="B1147" s="4" t="s">
        <v>1412</v>
      </c>
    </row>
    <row r="1148" spans="1:2" x14ac:dyDescent="0.25">
      <c r="A1148">
        <v>33</v>
      </c>
      <c r="B1148" s="4" t="s">
        <v>1412</v>
      </c>
    </row>
    <row r="1149" spans="1:2" x14ac:dyDescent="0.25">
      <c r="A1149">
        <v>34</v>
      </c>
      <c r="B1149" s="4" t="s">
        <v>1412</v>
      </c>
    </row>
    <row r="1150" spans="1:2" x14ac:dyDescent="0.25">
      <c r="A1150">
        <v>35</v>
      </c>
      <c r="B1150" s="4" t="s">
        <v>1412</v>
      </c>
    </row>
    <row r="1151" spans="1:2" x14ac:dyDescent="0.25">
      <c r="A1151">
        <v>36</v>
      </c>
      <c r="B1151" s="4" t="s">
        <v>1412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21</vt:i4>
      </vt:variant>
    </vt:vector>
  </HeadingPairs>
  <TitlesOfParts>
    <vt:vector size="29" baseType="lpstr">
      <vt:lpstr>EXPLICATIONS</vt:lpstr>
      <vt:lpstr>Joueur 1</vt:lpstr>
      <vt:lpstr>Joueur 2</vt:lpstr>
      <vt:lpstr>Sorts</vt:lpstr>
      <vt:lpstr>Basique</vt:lpstr>
      <vt:lpstr>Caractéristiques</vt:lpstr>
      <vt:lpstr>Autres</vt:lpstr>
      <vt:lpstr>Niveaux</vt:lpstr>
      <vt:lpstr>CB</vt:lpstr>
      <vt:lpstr>CM</vt:lpstr>
      <vt:lpstr>CN</vt:lpstr>
      <vt:lpstr>Jets_de_dés_1</vt:lpstr>
      <vt:lpstr>Jets_de_dés_2</vt:lpstr>
      <vt:lpstr>Jets_de_dés_3</vt:lpstr>
      <vt:lpstr>LB</vt:lpstr>
      <vt:lpstr>liste_CB</vt:lpstr>
      <vt:lpstr>liste_CM</vt:lpstr>
      <vt:lpstr>liste_CN</vt:lpstr>
      <vt:lpstr>liste_LB</vt:lpstr>
      <vt:lpstr>liste_LM</vt:lpstr>
      <vt:lpstr>liste_LN</vt:lpstr>
      <vt:lpstr>liste_N</vt:lpstr>
      <vt:lpstr>liste_NB</vt:lpstr>
      <vt:lpstr>liste_NM</vt:lpstr>
      <vt:lpstr>LM</vt:lpstr>
      <vt:lpstr>LN</vt:lpstr>
      <vt:lpstr>N</vt:lpstr>
      <vt:lpstr>NB</vt:lpstr>
      <vt:lpstr>NM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Etienne Genin</cp:lastModifiedBy>
  <cp:lastPrinted>2022-03-20T14:36:38Z</cp:lastPrinted>
  <dcterms:created xsi:type="dcterms:W3CDTF">2019-09-24T10:16:12Z</dcterms:created>
  <dcterms:modified xsi:type="dcterms:W3CDTF">2023-02-05T19:19:09Z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f666666-579e-4c80-8bd7-42ec62fad65d_Enabled">
    <vt:lpwstr>true</vt:lpwstr>
  </property>
  <property fmtid="{D5CDD505-2E9C-101B-9397-08002B2CF9AE}" pid="3" name="MSIP_Label_bf666666-579e-4c80-8bd7-42ec62fad65d_SetDate">
    <vt:lpwstr>2023-02-04T14:17:44Z</vt:lpwstr>
  </property>
  <property fmtid="{D5CDD505-2E9C-101B-9397-08002B2CF9AE}" pid="4" name="MSIP_Label_bf666666-579e-4c80-8bd7-42ec62fad65d_Method">
    <vt:lpwstr>Privileged</vt:lpwstr>
  </property>
  <property fmtid="{D5CDD505-2E9C-101B-9397-08002B2CF9AE}" pid="5" name="MSIP_Label_bf666666-579e-4c80-8bd7-42ec62fad65d_Name">
    <vt:lpwstr>C1 - public</vt:lpwstr>
  </property>
  <property fmtid="{D5CDD505-2E9C-101B-9397-08002B2CF9AE}" pid="6" name="MSIP_Label_bf666666-579e-4c80-8bd7-42ec62fad65d_SiteId">
    <vt:lpwstr>d52b49b7-0c8f-4d89-8c4f-f20517306e08</vt:lpwstr>
  </property>
  <property fmtid="{D5CDD505-2E9C-101B-9397-08002B2CF9AE}" pid="7" name="MSIP_Label_bf666666-579e-4c80-8bd7-42ec62fad65d_ActionId">
    <vt:lpwstr>2df5edea-b7f8-462c-9868-ee74e1f12d89</vt:lpwstr>
  </property>
  <property fmtid="{D5CDD505-2E9C-101B-9397-08002B2CF9AE}" pid="8" name="MSIP_Label_bf666666-579e-4c80-8bd7-42ec62fad65d_ContentBits">
    <vt:lpwstr>0</vt:lpwstr>
  </property>
</Properties>
</file>